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Enrollment Data Scrub\"/>
    </mc:Choice>
  </mc:AlternateContent>
  <bookViews>
    <workbookView xWindow="0" yWindow="0" windowWidth="28800" windowHeight="14250"/>
  </bookViews>
  <sheets>
    <sheet name="Analysis" sheetId="8" r:id="rId1"/>
    <sheet name="Student Enrollment Patterns" sheetId="1" r:id="rId2"/>
    <sheet name="Tuition Status" sheetId="2" r:id="rId3"/>
    <sheet name="Special Pops" sheetId="3" r:id="rId4"/>
    <sheet name="Market HS Pen" sheetId="6" r:id="rId5"/>
    <sheet name="Demographics" sheetId="5"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17" i="5" l="1"/>
  <c r="BN18" i="5" l="1"/>
  <c r="BN19" i="5"/>
  <c r="BN17" i="5"/>
  <c r="BE18" i="5"/>
  <c r="BE19" i="5"/>
  <c r="BE20" i="5"/>
  <c r="AW20" i="5"/>
  <c r="AW17" i="5"/>
  <c r="AO18" i="5"/>
  <c r="AO19" i="5"/>
  <c r="AO20" i="5"/>
  <c r="Y18" i="5"/>
  <c r="Y20" i="5" s="1"/>
  <c r="Y17" i="5"/>
  <c r="P20" i="5"/>
  <c r="Q18" i="5" s="1"/>
  <c r="I19" i="5"/>
  <c r="BD20" i="5"/>
  <c r="BE17" i="5" s="1"/>
  <c r="AV20" i="5"/>
  <c r="AW18" i="5" s="1"/>
  <c r="AN20" i="5"/>
  <c r="AO17" i="5" s="1"/>
  <c r="AF20" i="5"/>
  <c r="AG18" i="5" s="1"/>
  <c r="H20" i="5"/>
  <c r="I18" i="5" s="1"/>
  <c r="AH4" i="5"/>
  <c r="AH5" i="5"/>
  <c r="AH6" i="5"/>
  <c r="AH7" i="5"/>
  <c r="AH8" i="5"/>
  <c r="AH9" i="5"/>
  <c r="AH10" i="5"/>
  <c r="AH11" i="5"/>
  <c r="AH12" i="5"/>
  <c r="AH3" i="5"/>
  <c r="AG3" i="5"/>
  <c r="AC13" i="5"/>
  <c r="AD13" i="5"/>
  <c r="Y13" i="5"/>
  <c r="U13" i="5"/>
  <c r="Q13" i="5"/>
  <c r="I13" i="5"/>
  <c r="E13" i="5"/>
  <c r="AH13" i="5" s="1"/>
  <c r="B41" i="3"/>
  <c r="C41" i="3"/>
  <c r="D41" i="3"/>
  <c r="E41" i="3"/>
  <c r="F41" i="3"/>
  <c r="G41" i="3"/>
  <c r="H41" i="3"/>
  <c r="I41" i="3"/>
  <c r="C51" i="3"/>
  <c r="AK34" i="3"/>
  <c r="AK33" i="3"/>
  <c r="AK32" i="3"/>
  <c r="AK31" i="3"/>
  <c r="AI31" i="3"/>
  <c r="AC35" i="3"/>
  <c r="Y35" i="3"/>
  <c r="U35" i="3"/>
  <c r="AK35" i="3" s="1"/>
  <c r="Q35" i="3"/>
  <c r="M35" i="3"/>
  <c r="I35" i="3"/>
  <c r="E35" i="3"/>
  <c r="D35" i="3"/>
  <c r="AG31" i="3"/>
  <c r="AE31" i="3"/>
  <c r="AE32" i="3"/>
  <c r="AG32" i="3"/>
  <c r="AI32" i="3"/>
  <c r="AE33" i="3"/>
  <c r="AG33" i="3"/>
  <c r="AI33" i="3"/>
  <c r="AE34" i="3"/>
  <c r="AG34" i="3"/>
  <c r="AI34" i="3"/>
  <c r="B35" i="3"/>
  <c r="C35" i="3"/>
  <c r="F35" i="3"/>
  <c r="G35" i="3"/>
  <c r="H35" i="3"/>
  <c r="K35" i="3"/>
  <c r="L35" i="3"/>
  <c r="N35" i="3"/>
  <c r="O35" i="3"/>
  <c r="P35" i="3"/>
  <c r="R35" i="3"/>
  <c r="S35" i="3"/>
  <c r="T35" i="3"/>
  <c r="V35" i="3"/>
  <c r="W35" i="3"/>
  <c r="X35" i="3"/>
  <c r="Z35" i="3"/>
  <c r="AA35" i="3"/>
  <c r="AB35" i="3"/>
  <c r="C45" i="3"/>
  <c r="C48" i="3"/>
  <c r="AL35" i="3" l="1"/>
  <c r="AG17" i="5"/>
  <c r="Q17" i="5"/>
  <c r="AG20" i="5"/>
  <c r="BN20" i="5"/>
  <c r="BO20" i="5" s="1"/>
  <c r="Q20" i="5"/>
  <c r="AG19" i="5"/>
  <c r="AW19" i="5"/>
  <c r="Q19" i="5"/>
  <c r="I17" i="5"/>
  <c r="I20" i="5"/>
  <c r="I38" i="3"/>
  <c r="J38" i="3" s="1"/>
  <c r="I39" i="3"/>
  <c r="J39" i="3" s="1"/>
  <c r="I40" i="3"/>
  <c r="J40" i="3" s="1"/>
  <c r="AL31" i="3"/>
  <c r="AL32" i="3"/>
  <c r="AL33" i="3"/>
  <c r="AL34" i="3"/>
  <c r="AI35" i="3"/>
  <c r="AJ34" i="3" s="1"/>
  <c r="AG35" i="3"/>
  <c r="AH34" i="3" s="1"/>
  <c r="AJ32" i="3"/>
  <c r="AE35" i="3"/>
  <c r="AF34" i="3" s="1"/>
  <c r="AH35" i="3"/>
  <c r="AH32" i="3"/>
  <c r="AJ31" i="3"/>
  <c r="AJ33" i="3"/>
  <c r="AJ35" i="3"/>
  <c r="AF31" i="3" l="1"/>
  <c r="AF32" i="3"/>
  <c r="AF35" i="3"/>
  <c r="AF33" i="3"/>
  <c r="BO18" i="5"/>
  <c r="BO19" i="5"/>
  <c r="BO17" i="5"/>
  <c r="AH31" i="3"/>
  <c r="AH33" i="3"/>
  <c r="AN17" i="3"/>
  <c r="AN16" i="3"/>
  <c r="AN15" i="3"/>
  <c r="AN14" i="3"/>
  <c r="AN13" i="3"/>
  <c r="AN12" i="3"/>
  <c r="AN11" i="3"/>
  <c r="AJ4" i="3"/>
  <c r="AJ3" i="3"/>
  <c r="AH15" i="3"/>
  <c r="AH16" i="3"/>
  <c r="AH17" i="3"/>
  <c r="AH11" i="3"/>
  <c r="AH12" i="3"/>
  <c r="AH4" i="3"/>
  <c r="AH3" i="3"/>
  <c r="AG10" i="3"/>
  <c r="AC10" i="3"/>
  <c r="Y10" i="3"/>
  <c r="U10" i="3"/>
  <c r="Q10" i="3"/>
  <c r="M10" i="3"/>
  <c r="I10" i="3"/>
  <c r="AL12" i="3"/>
  <c r="M2" i="6"/>
  <c r="M4" i="6"/>
  <c r="M5" i="6"/>
  <c r="M7" i="6"/>
  <c r="M10" i="6"/>
  <c r="M13" i="6"/>
  <c r="M14" i="6"/>
  <c r="M19" i="6"/>
  <c r="AJ5" i="3" l="1"/>
  <c r="AH5" i="3"/>
  <c r="AN10" i="3"/>
  <c r="AO11" i="3" s="1"/>
  <c r="K34" i="6"/>
  <c r="K191" i="6" s="1"/>
  <c r="AO12" i="3" l="1"/>
  <c r="AO17" i="3"/>
  <c r="AO14" i="3"/>
  <c r="AO13" i="3"/>
  <c r="AO15" i="3"/>
  <c r="AO16" i="3"/>
  <c r="V23" i="3"/>
  <c r="V22" i="3"/>
  <c r="Q24" i="3"/>
  <c r="R24" i="3"/>
  <c r="M24" i="3"/>
  <c r="I24" i="3"/>
  <c r="E24" i="3"/>
  <c r="B24" i="3"/>
  <c r="U23" i="3"/>
  <c r="U22" i="3"/>
  <c r="T23" i="3"/>
  <c r="T22" i="3"/>
  <c r="S23" i="3"/>
  <c r="S22" i="3"/>
  <c r="AN4" i="3"/>
  <c r="AN3" i="3"/>
  <c r="Y5" i="3"/>
  <c r="U5" i="3"/>
  <c r="I5" i="3"/>
  <c r="E5" i="3"/>
  <c r="AO10" i="3" l="1"/>
  <c r="V24" i="3"/>
  <c r="AN5" i="3"/>
  <c r="AO5" i="3" s="1"/>
  <c r="AM3" i="2"/>
  <c r="AM9" i="2"/>
  <c r="AM4" i="2"/>
  <c r="AM5" i="2"/>
  <c r="AM6" i="2"/>
  <c r="AM7" i="2"/>
  <c r="AM8" i="2"/>
  <c r="AM10" i="2"/>
  <c r="AM11" i="2"/>
  <c r="AI3" i="2"/>
  <c r="AE12" i="2"/>
  <c r="AA12" i="2"/>
  <c r="AO3" i="3" l="1"/>
  <c r="AO4" i="3"/>
  <c r="AM12" i="2"/>
  <c r="AN3" i="2" s="1"/>
  <c r="AN5" i="2" l="1"/>
  <c r="AN11" i="2"/>
  <c r="AN4" i="2"/>
  <c r="AN6" i="2"/>
  <c r="AN7" i="2"/>
  <c r="AN10" i="2"/>
  <c r="AN12" i="2"/>
  <c r="AN8" i="2"/>
  <c r="AN9" i="2"/>
  <c r="W12" i="2"/>
  <c r="S12" i="2"/>
  <c r="J12" i="2"/>
  <c r="F12" i="2"/>
  <c r="AL32" i="1"/>
  <c r="AL33" i="1"/>
  <c r="AL34" i="1"/>
  <c r="AL35" i="1"/>
  <c r="AL36" i="1"/>
  <c r="AL37" i="1"/>
  <c r="AL31" i="1"/>
  <c r="AD38" i="1"/>
  <c r="Z38" i="1"/>
  <c r="V38" i="1"/>
  <c r="R38" i="1"/>
  <c r="I38" i="1"/>
  <c r="AL38" i="1" l="1"/>
  <c r="AB24" i="1"/>
  <c r="AB26" i="1" s="1"/>
  <c r="V9" i="1"/>
  <c r="AB10" i="1" l="1"/>
  <c r="AB11" i="1"/>
  <c r="AB12" i="1"/>
  <c r="AB13" i="1"/>
  <c r="AB14" i="1"/>
  <c r="AB15" i="1"/>
  <c r="AB16" i="1"/>
  <c r="AB17" i="1"/>
  <c r="AB18" i="1"/>
  <c r="AB19" i="1"/>
  <c r="AB20" i="1"/>
  <c r="AB21" i="1"/>
  <c r="AB22" i="1"/>
  <c r="AB23" i="1"/>
  <c r="AB9" i="1"/>
  <c r="AC10" i="1" l="1"/>
  <c r="AC11" i="1"/>
  <c r="AC12" i="1"/>
  <c r="AC13" i="1"/>
  <c r="AC21" i="1"/>
  <c r="AC22" i="1"/>
  <c r="AC23" i="1"/>
  <c r="AC24" i="1"/>
  <c r="AC17" i="1"/>
  <c r="AC9" i="1"/>
  <c r="AC18" i="1"/>
  <c r="AC19" i="1"/>
  <c r="AC14" i="1"/>
  <c r="AC15" i="1"/>
  <c r="AC20" i="1"/>
  <c r="AC16" i="1"/>
  <c r="X9" i="1" l="1"/>
  <c r="AL3" i="3" l="1"/>
  <c r="H191" i="6" l="1"/>
  <c r="AL11" i="3" l="1"/>
  <c r="AL13" i="3"/>
  <c r="AL14" i="3"/>
  <c r="AL15" i="3"/>
  <c r="AL16" i="3"/>
  <c r="AL17" i="3"/>
  <c r="AJ11" i="3"/>
  <c r="AJ12" i="3"/>
  <c r="AJ13" i="3"/>
  <c r="AJ14" i="3"/>
  <c r="AJ15" i="3"/>
  <c r="AJ16" i="3"/>
  <c r="AJ17" i="3"/>
  <c r="W10" i="3"/>
  <c r="S10" i="3"/>
  <c r="O10" i="3"/>
  <c r="G10" i="3"/>
  <c r="AH13" i="3"/>
  <c r="AH14" i="3"/>
  <c r="C10" i="3"/>
  <c r="D10" i="3"/>
  <c r="F10" i="3"/>
  <c r="H10" i="3"/>
  <c r="J10" i="3"/>
  <c r="K10" i="3"/>
  <c r="L10" i="3"/>
  <c r="N10" i="3"/>
  <c r="P10" i="3"/>
  <c r="R10" i="3"/>
  <c r="T10" i="3"/>
  <c r="V10" i="3"/>
  <c r="X10" i="3"/>
  <c r="AA10" i="3"/>
  <c r="AB10" i="3"/>
  <c r="AD10" i="3"/>
  <c r="AE10" i="3"/>
  <c r="AF10" i="3"/>
  <c r="B10" i="3"/>
  <c r="AD5" i="3"/>
  <c r="F5" i="3"/>
  <c r="B5" i="3"/>
  <c r="AJ10" i="3" l="1"/>
  <c r="AK11" i="3" s="1"/>
  <c r="AL10" i="3"/>
  <c r="AM15" i="3" s="1"/>
  <c r="AK5" i="3"/>
  <c r="H5" i="3"/>
  <c r="J5" i="3"/>
  <c r="K5" i="3"/>
  <c r="L5" i="3"/>
  <c r="N5" i="3"/>
  <c r="O5" i="3"/>
  <c r="P5" i="3"/>
  <c r="R5" i="3"/>
  <c r="S5" i="3"/>
  <c r="G5" i="3"/>
  <c r="C5" i="3"/>
  <c r="T5" i="3"/>
  <c r="V5" i="3"/>
  <c r="W5" i="3"/>
  <c r="X5" i="3"/>
  <c r="Z5" i="3"/>
  <c r="AA5" i="3"/>
  <c r="AB5" i="3"/>
  <c r="AI3" i="3"/>
  <c r="D5" i="3"/>
  <c r="AL5" i="3"/>
  <c r="AM4" i="3" s="1"/>
  <c r="AM11" i="3" l="1"/>
  <c r="AK16" i="3"/>
  <c r="AK12" i="3"/>
  <c r="AK13" i="3"/>
  <c r="AM14" i="3"/>
  <c r="AK17" i="3"/>
  <c r="AK14" i="3"/>
  <c r="AK15" i="3"/>
  <c r="AM17" i="3"/>
  <c r="AM12" i="3"/>
  <c r="AM16" i="3"/>
  <c r="AM13" i="3"/>
  <c r="AI4" i="3"/>
  <c r="AI5" i="3" s="1"/>
  <c r="AK4" i="3"/>
  <c r="AK3" i="3"/>
  <c r="AM5" i="3"/>
  <c r="AM3" i="3"/>
  <c r="N4" i="1"/>
  <c r="AK10" i="3" l="1"/>
  <c r="AM10" i="3"/>
  <c r="AI4" i="2"/>
  <c r="T24" i="3" l="1"/>
  <c r="Z9" i="1"/>
  <c r="D24" i="1"/>
  <c r="D26" i="1" s="1"/>
  <c r="K3" i="1" l="1"/>
  <c r="BH20" i="5" l="1"/>
  <c r="AK5" i="2"/>
  <c r="AK6" i="2"/>
  <c r="AK7" i="2"/>
  <c r="AK8" i="2"/>
  <c r="AK9" i="2"/>
  <c r="AK10" i="2"/>
  <c r="AK11" i="2"/>
  <c r="AI5" i="2"/>
  <c r="AI6" i="2"/>
  <c r="AI7" i="2"/>
  <c r="AI8" i="2"/>
  <c r="AI9" i="2"/>
  <c r="AI10" i="2"/>
  <c r="AI11" i="2"/>
  <c r="AG4" i="2"/>
  <c r="AG5" i="2"/>
  <c r="AG6" i="2"/>
  <c r="AG7" i="2"/>
  <c r="AG8" i="2"/>
  <c r="AG9" i="2"/>
  <c r="AG10" i="2"/>
  <c r="AG11" i="2"/>
  <c r="AG3" i="2"/>
  <c r="AK32" i="1"/>
  <c r="AK33" i="1"/>
  <c r="AK34" i="1"/>
  <c r="AK35" i="1"/>
  <c r="AK36" i="1"/>
  <c r="AK37" i="1"/>
  <c r="AK31" i="1"/>
  <c r="AI32" i="1"/>
  <c r="AI33" i="1"/>
  <c r="AI34" i="1"/>
  <c r="AI35" i="1"/>
  <c r="AI36" i="1"/>
  <c r="AI37" i="1"/>
  <c r="AI31" i="1"/>
  <c r="AJ32" i="1"/>
  <c r="AJ31" i="1"/>
  <c r="AJ34" i="1"/>
  <c r="AJ35" i="1"/>
  <c r="AJ36" i="1"/>
  <c r="AJ37" i="1"/>
  <c r="AJ33" i="1"/>
  <c r="Z10" i="1"/>
  <c r="Z11" i="1"/>
  <c r="Z12" i="1"/>
  <c r="Z13" i="1"/>
  <c r="Z14" i="1"/>
  <c r="Z15" i="1"/>
  <c r="Z16" i="1"/>
  <c r="Z17" i="1"/>
  <c r="Z18" i="1"/>
  <c r="Z19" i="1"/>
  <c r="Z20" i="1"/>
  <c r="Z21" i="1"/>
  <c r="Z22" i="1"/>
  <c r="Z23" i="1"/>
  <c r="X10" i="1"/>
  <c r="X11" i="1"/>
  <c r="X12" i="1"/>
  <c r="X13" i="1"/>
  <c r="X14" i="1"/>
  <c r="X15" i="1"/>
  <c r="X16" i="1"/>
  <c r="X17" i="1"/>
  <c r="X18" i="1"/>
  <c r="X19" i="1"/>
  <c r="X20" i="1"/>
  <c r="X21" i="1"/>
  <c r="X22" i="1"/>
  <c r="X23" i="1"/>
  <c r="X25" i="1"/>
  <c r="V10" i="1"/>
  <c r="V11" i="1"/>
  <c r="V12" i="1"/>
  <c r="V13" i="1"/>
  <c r="V14" i="1"/>
  <c r="V15" i="1"/>
  <c r="V16" i="1"/>
  <c r="V17" i="1"/>
  <c r="V18" i="1"/>
  <c r="V19" i="1"/>
  <c r="V20" i="1"/>
  <c r="V21" i="1"/>
  <c r="V22" i="1"/>
  <c r="V23" i="1"/>
  <c r="V25" i="1"/>
  <c r="B24" i="1"/>
  <c r="B26" i="1" s="1"/>
  <c r="BL18" i="5"/>
  <c r="BL19" i="5"/>
  <c r="BL17" i="5"/>
  <c r="BJ18" i="5"/>
  <c r="BJ19" i="5"/>
  <c r="BJ17" i="5"/>
  <c r="D20" i="5"/>
  <c r="E18" i="5" s="1"/>
  <c r="F20" i="5"/>
  <c r="G18" i="5" s="1"/>
  <c r="J20" i="5"/>
  <c r="K18" i="5" s="1"/>
  <c r="L20" i="5"/>
  <c r="M18" i="5" s="1"/>
  <c r="N20" i="5"/>
  <c r="O18" i="5" s="1"/>
  <c r="R20" i="5"/>
  <c r="S17" i="5" s="1"/>
  <c r="T20" i="5"/>
  <c r="U18" i="5" s="1"/>
  <c r="V20" i="5"/>
  <c r="W18" i="5" s="1"/>
  <c r="Z20" i="5"/>
  <c r="AA18" i="5" s="1"/>
  <c r="AB20" i="5"/>
  <c r="AC18" i="5" s="1"/>
  <c r="AD20" i="5"/>
  <c r="AE18" i="5" s="1"/>
  <c r="AH20" i="5"/>
  <c r="AI18" i="5" s="1"/>
  <c r="AJ20" i="5"/>
  <c r="AK18" i="5" s="1"/>
  <c r="AL20" i="5"/>
  <c r="AM18" i="5" s="1"/>
  <c r="AP20" i="5"/>
  <c r="AQ18" i="5" s="1"/>
  <c r="AR20" i="5"/>
  <c r="AS18" i="5" s="1"/>
  <c r="AT20" i="5"/>
  <c r="AU18" i="5" s="1"/>
  <c r="AX20" i="5"/>
  <c r="AZ20" i="5"/>
  <c r="BB20" i="5"/>
  <c r="BI18" i="5"/>
  <c r="B20" i="5"/>
  <c r="C19" i="5" s="1"/>
  <c r="BC19" i="5" l="1"/>
  <c r="BC18" i="5"/>
  <c r="BA18" i="5"/>
  <c r="BA19" i="5"/>
  <c r="BA20" i="5"/>
  <c r="BA17" i="5"/>
  <c r="AY18" i="5"/>
  <c r="AY19" i="5"/>
  <c r="AY20" i="5"/>
  <c r="AY17" i="5"/>
  <c r="BC17" i="5"/>
  <c r="BC20" i="5"/>
  <c r="AU17" i="5"/>
  <c r="AU20" i="5"/>
  <c r="AQ17" i="5"/>
  <c r="AU19" i="5"/>
  <c r="AS17" i="5"/>
  <c r="AM20" i="5"/>
  <c r="AQ20" i="5"/>
  <c r="AS20" i="5"/>
  <c r="AM19" i="5"/>
  <c r="AQ19" i="5"/>
  <c r="AS19" i="5"/>
  <c r="AM17" i="5"/>
  <c r="AI17" i="5"/>
  <c r="AK17" i="5"/>
  <c r="AI20" i="5"/>
  <c r="AK20" i="5"/>
  <c r="AI19" i="5"/>
  <c r="AK19" i="5"/>
  <c r="AE17" i="5"/>
  <c r="AE20" i="5"/>
  <c r="AE19" i="5"/>
  <c r="AC17" i="5"/>
  <c r="AC20" i="5"/>
  <c r="W17" i="5"/>
  <c r="AC19" i="5"/>
  <c r="AA17" i="5"/>
  <c r="S20" i="5"/>
  <c r="U20" i="5"/>
  <c r="W20" i="5"/>
  <c r="AA20" i="5"/>
  <c r="U17" i="5"/>
  <c r="S19" i="5"/>
  <c r="U19" i="5"/>
  <c r="W19" i="5"/>
  <c r="AA19" i="5"/>
  <c r="S18" i="5"/>
  <c r="O17" i="5"/>
  <c r="O20" i="5"/>
  <c r="K17" i="5"/>
  <c r="O19" i="5"/>
  <c r="M17" i="5"/>
  <c r="K20" i="5"/>
  <c r="M20" i="5"/>
  <c r="K19" i="5"/>
  <c r="M19" i="5"/>
  <c r="G17" i="5"/>
  <c r="G20" i="5"/>
  <c r="G19" i="5"/>
  <c r="C18" i="5"/>
  <c r="C17" i="5"/>
  <c r="E17" i="5"/>
  <c r="C20" i="5"/>
  <c r="E19" i="5"/>
  <c r="BI17" i="5"/>
  <c r="BI20" i="5"/>
  <c r="BI19" i="5"/>
  <c r="BL20" i="5"/>
  <c r="BM18" i="5" s="1"/>
  <c r="BJ20" i="5"/>
  <c r="E191" i="6"/>
  <c r="B191" i="6"/>
  <c r="G18" i="6"/>
  <c r="G17" i="6"/>
  <c r="G6" i="6"/>
  <c r="G14" i="6"/>
  <c r="G9" i="6"/>
  <c r="G13" i="6"/>
  <c r="G12" i="6"/>
  <c r="G11" i="6"/>
  <c r="G15" i="6"/>
  <c r="G10" i="6"/>
  <c r="G8" i="6"/>
  <c r="G4" i="6"/>
  <c r="G3" i="6"/>
  <c r="G5" i="6"/>
  <c r="G2" i="6"/>
  <c r="AG4" i="5"/>
  <c r="AG5" i="5"/>
  <c r="AG6" i="5"/>
  <c r="AG7" i="5"/>
  <c r="AG8" i="5"/>
  <c r="AG9" i="5"/>
  <c r="AG10" i="5"/>
  <c r="AG11" i="5"/>
  <c r="AG12" i="5"/>
  <c r="AF4" i="5"/>
  <c r="AF5" i="5"/>
  <c r="AF6" i="5"/>
  <c r="AF7" i="5"/>
  <c r="AF8" i="5"/>
  <c r="AF9" i="5"/>
  <c r="AF10" i="5"/>
  <c r="AF11" i="5"/>
  <c r="AF12" i="5"/>
  <c r="AF3" i="5"/>
  <c r="AE4" i="5"/>
  <c r="AE7" i="5"/>
  <c r="AE8" i="5"/>
  <c r="AE9" i="5"/>
  <c r="AE10" i="5"/>
  <c r="AE11" i="5"/>
  <c r="AE12" i="5"/>
  <c r="AE3" i="5"/>
  <c r="T13" i="5"/>
  <c r="D13" i="5"/>
  <c r="C13" i="5"/>
  <c r="E20" i="5" l="1"/>
  <c r="BK20" i="5"/>
  <c r="BK17" i="5"/>
  <c r="BK19" i="5"/>
  <c r="BK18" i="5"/>
  <c r="BM20" i="5"/>
  <c r="BM17" i="5"/>
  <c r="BM19" i="5"/>
  <c r="F13" i="5"/>
  <c r="G13" i="5"/>
  <c r="H13" i="5"/>
  <c r="J13" i="5"/>
  <c r="K13" i="5"/>
  <c r="L13" i="5"/>
  <c r="N13" i="5"/>
  <c r="O13" i="5"/>
  <c r="R13" i="5"/>
  <c r="S13" i="5"/>
  <c r="P13" i="5"/>
  <c r="W13" i="5"/>
  <c r="X13" i="5"/>
  <c r="Z13" i="5"/>
  <c r="AA13" i="5"/>
  <c r="AB13" i="5"/>
  <c r="B13" i="5"/>
  <c r="V6" i="5"/>
  <c r="AE6" i="5" s="1"/>
  <c r="V5" i="5"/>
  <c r="AE5" i="5" s="1"/>
  <c r="AG13" i="5" l="1"/>
  <c r="AF13" i="5"/>
  <c r="V13" i="5"/>
  <c r="AE13" i="5" s="1"/>
  <c r="U24" i="3" l="1"/>
  <c r="S24" i="3"/>
  <c r="C24" i="1" l="1"/>
  <c r="C26" i="1" s="1"/>
  <c r="F24" i="1"/>
  <c r="F26" i="1" s="1"/>
  <c r="G24" i="1"/>
  <c r="G26" i="1" s="1"/>
  <c r="H24" i="1"/>
  <c r="H26" i="1" s="1"/>
  <c r="J24" i="1"/>
  <c r="J26" i="1" s="1"/>
  <c r="K24" i="1"/>
  <c r="K26" i="1" s="1"/>
  <c r="L24" i="1"/>
  <c r="L26" i="1" s="1"/>
  <c r="N24" i="1"/>
  <c r="N26" i="1" s="1"/>
  <c r="O24" i="1"/>
  <c r="O26" i="1" s="1"/>
  <c r="P24" i="1"/>
  <c r="R24" i="1"/>
  <c r="R26" i="1" s="1"/>
  <c r="S24" i="1"/>
  <c r="S26" i="1" s="1"/>
  <c r="T24" i="1"/>
  <c r="T26" i="1" s="1"/>
  <c r="P26" i="1" l="1"/>
  <c r="Z24" i="1"/>
  <c r="V24" i="1"/>
  <c r="X24" i="1"/>
  <c r="P24" i="3"/>
  <c r="G24" i="3"/>
  <c r="H24" i="3"/>
  <c r="J24" i="3"/>
  <c r="K24" i="3"/>
  <c r="L24" i="3"/>
  <c r="N24" i="3"/>
  <c r="O24" i="3"/>
  <c r="F24" i="3"/>
  <c r="D24" i="3"/>
  <c r="C24" i="3"/>
  <c r="D12" i="2"/>
  <c r="E12" i="2"/>
  <c r="G12" i="2"/>
  <c r="H12" i="2"/>
  <c r="I12" i="2"/>
  <c r="K12" i="2"/>
  <c r="L12" i="2"/>
  <c r="M12" i="2"/>
  <c r="P12" i="2"/>
  <c r="Q12" i="2"/>
  <c r="R12" i="2"/>
  <c r="T12" i="2"/>
  <c r="U12" i="2"/>
  <c r="V12" i="2"/>
  <c r="X12" i="2"/>
  <c r="Y12" i="2"/>
  <c r="Z12" i="2"/>
  <c r="AB12" i="2"/>
  <c r="AC12" i="2"/>
  <c r="AD12" i="2"/>
  <c r="C12" i="2"/>
  <c r="B38" i="1"/>
  <c r="AI12" i="2" l="1"/>
  <c r="AG12" i="2"/>
  <c r="AH11" i="2" s="1"/>
  <c r="AJ4" i="2"/>
  <c r="AJ12" i="2"/>
  <c r="AJ3" i="2"/>
  <c r="AJ8" i="2"/>
  <c r="AJ11" i="2"/>
  <c r="AJ6" i="2"/>
  <c r="AJ10" i="2"/>
  <c r="AJ9" i="2"/>
  <c r="AJ5" i="2"/>
  <c r="AJ7" i="2"/>
  <c r="AH12" i="2"/>
  <c r="AH7" i="2"/>
  <c r="AH9" i="2"/>
  <c r="AH4" i="2"/>
  <c r="AH10" i="2"/>
  <c r="AH5" i="2"/>
  <c r="AH3" i="2"/>
  <c r="AH8" i="2"/>
  <c r="AH6" i="2"/>
  <c r="Z26" i="1"/>
  <c r="AA9" i="1"/>
  <c r="AA21" i="1"/>
  <c r="AK12" i="2"/>
  <c r="AL12" i="2" s="1"/>
  <c r="AA24" i="1"/>
  <c r="AA17" i="1"/>
  <c r="AA20" i="1"/>
  <c r="AA23" i="1"/>
  <c r="AA14" i="1"/>
  <c r="AA11" i="1"/>
  <c r="AA18" i="1"/>
  <c r="AA13" i="1"/>
  <c r="AA16" i="1"/>
  <c r="AA19" i="1"/>
  <c r="AA10" i="1"/>
  <c r="AA12" i="1"/>
  <c r="AA15" i="1"/>
  <c r="AA22" i="1"/>
  <c r="Y24" i="1"/>
  <c r="Y17" i="1"/>
  <c r="Y23" i="1"/>
  <c r="Y14" i="1"/>
  <c r="Y21" i="1"/>
  <c r="Y13" i="1"/>
  <c r="Y20" i="1"/>
  <c r="Y19" i="1"/>
  <c r="Y10" i="1"/>
  <c r="Y12" i="1"/>
  <c r="Y11" i="1"/>
  <c r="Y9" i="1"/>
  <c r="Y16" i="1"/>
  <c r="Y15" i="1"/>
  <c r="Y22" i="1"/>
  <c r="Y18" i="1"/>
  <c r="W24" i="1"/>
  <c r="W9" i="1"/>
  <c r="W12" i="1"/>
  <c r="W11" i="1"/>
  <c r="W21" i="1"/>
  <c r="W14" i="1"/>
  <c r="W19" i="1"/>
  <c r="W15" i="1"/>
  <c r="W17" i="1"/>
  <c r="W13" i="1"/>
  <c r="W10" i="1"/>
  <c r="W18" i="1"/>
  <c r="W20" i="1"/>
  <c r="W23" i="1"/>
  <c r="W22" i="1"/>
  <c r="W16" i="1"/>
  <c r="D38" i="1"/>
  <c r="F38" i="1"/>
  <c r="G38" i="1"/>
  <c r="H38" i="1"/>
  <c r="J38" i="1"/>
  <c r="K38" i="1"/>
  <c r="L38" i="1"/>
  <c r="O38" i="1"/>
  <c r="P38" i="1"/>
  <c r="Q38" i="1"/>
  <c r="S38" i="1"/>
  <c r="T38" i="1"/>
  <c r="U38" i="1"/>
  <c r="W38" i="1"/>
  <c r="X38" i="1"/>
  <c r="Y38" i="1"/>
  <c r="AA38" i="1"/>
  <c r="AB38" i="1"/>
  <c r="AC38" i="1"/>
  <c r="C38" i="1"/>
  <c r="AL7" i="2" l="1"/>
  <c r="AL8" i="2"/>
  <c r="AL9" i="2"/>
  <c r="AL4" i="2"/>
  <c r="AL10" i="2"/>
  <c r="AL5" i="2"/>
  <c r="AL6" i="2"/>
  <c r="AL11" i="2"/>
  <c r="AL3" i="2"/>
  <c r="AI38" i="1"/>
  <c r="AK38" i="1"/>
  <c r="AJ38" i="1"/>
  <c r="K2" i="1"/>
  <c r="V26" i="1" l="1"/>
  <c r="X26" i="1"/>
  <c r="Z10" i="3"/>
  <c r="AH10" i="3" s="1"/>
  <c r="AI14" i="3" l="1"/>
  <c r="AI17" i="3"/>
  <c r="AI11" i="3"/>
  <c r="AI13" i="3"/>
  <c r="AI16" i="3"/>
  <c r="AI15" i="3"/>
  <c r="AI12" i="3"/>
  <c r="AI10" i="3" l="1"/>
</calcChain>
</file>

<file path=xl/sharedStrings.xml><?xml version="1.0" encoding="utf-8"?>
<sst xmlns="http://schemas.openxmlformats.org/spreadsheetml/2006/main" count="806" uniqueCount="319">
  <si>
    <t>Enrollment Factbook (Fall to Fall Comparisons)</t>
  </si>
  <si>
    <r>
      <rPr>
        <b/>
        <sz val="11"/>
        <color theme="1"/>
        <rFont val="Calibri"/>
        <family val="2"/>
        <scheme val="minor"/>
      </rPr>
      <t>Context</t>
    </r>
    <r>
      <rPr>
        <sz val="11"/>
        <color theme="1"/>
        <rFont val="Calibri"/>
        <family val="2"/>
        <scheme val="minor"/>
      </rPr>
      <t xml:space="preserve">
Data profile highlights a longitudinal assessment of NLC enrollment patterns by student type and demographics. Assessment period includes consecutive fall semester terms as identified for academic years 2017/18, 2018/19, 2019/20, and 2020/21.  A similar comparative spring semester profile is scheduled for web placement in January 2022.
Profile methodology focused on semester enrollment trends for the seven primary student entry types which constitutes 
Student entry categories are crossed referenced by enrollment demographics for longitudinal trend assessments essential to NLC operational units and overall college effectiveness.
Analysis results are presented in identified tabs as found in the accompanying excel workbook. Where appropriate assessment trends are identified by performance designations schemes either through color coding schemes or bar graphs.     
</t>
    </r>
  </si>
  <si>
    <t>Year</t>
  </si>
  <si>
    <t>Concurrent HS Student</t>
  </si>
  <si>
    <t>Continuing</t>
  </si>
  <si>
    <t>Early Admit</t>
  </si>
  <si>
    <t>ECHS</t>
  </si>
  <si>
    <t>New First Time</t>
  </si>
  <si>
    <t>Returning, Former</t>
  </si>
  <si>
    <t>Transfer</t>
  </si>
  <si>
    <t>Transfer Military</t>
  </si>
  <si>
    <t>Transfer, Former</t>
  </si>
  <si>
    <t>Transfer Rollup</t>
  </si>
  <si>
    <t>Transient</t>
  </si>
  <si>
    <t>Grand Total</t>
  </si>
  <si>
    <t>Fall 2017</t>
  </si>
  <si>
    <t>Fall 2018</t>
  </si>
  <si>
    <t>Fall 2019</t>
  </si>
  <si>
    <t>Fall 2020</t>
  </si>
  <si>
    <t>Total Fall 2017</t>
  </si>
  <si>
    <t>%</t>
  </si>
  <si>
    <t>Total Fall 2018</t>
  </si>
  <si>
    <t>Total Fall 2019</t>
  </si>
  <si>
    <t>Total 2020</t>
  </si>
  <si>
    <t>Veteran Benefit Description</t>
  </si>
  <si>
    <t>Chap 30 and Hazlewood</t>
  </si>
  <si>
    <t>Chap 33 and Hazlewood</t>
  </si>
  <si>
    <t>Chap 35 and Hazlewood</t>
  </si>
  <si>
    <t>Chap 35 and Hzlwood-Dependent</t>
  </si>
  <si>
    <t>Chap33 Post9/11 GI Bill-Depend</t>
  </si>
  <si>
    <t>Chapter 1606 Reserve/Nat Guard</t>
  </si>
  <si>
    <t>Chapter 30 Montgomery GI Bill</t>
  </si>
  <si>
    <t>Chapter 31 Rehabilitation</t>
  </si>
  <si>
    <t>Chapter 33 Post 9/11 GI Bill</t>
  </si>
  <si>
    <t>Chapter 35 Dependents</t>
  </si>
  <si>
    <t>Dependent No Benefits</t>
  </si>
  <si>
    <t>Hazlewood</t>
  </si>
  <si>
    <t>Hazlewood Legacy</t>
  </si>
  <si>
    <t>Hazlewood-Dependent</t>
  </si>
  <si>
    <t>Veteran No Benefits</t>
  </si>
  <si>
    <t xml:space="preserve">Total Veteran </t>
  </si>
  <si>
    <t>Total Non-Veteran</t>
  </si>
  <si>
    <t>Early College High School</t>
  </si>
  <si>
    <t>Undeclared</t>
  </si>
  <si>
    <t>Fall 2017 Total</t>
  </si>
  <si>
    <t>Fall 2018 Total</t>
  </si>
  <si>
    <t>Fall 2019 Total</t>
  </si>
  <si>
    <t>Fall 2020 Total</t>
  </si>
  <si>
    <t>Age</t>
  </si>
  <si>
    <t>&lt; 18 years old</t>
  </si>
  <si>
    <t>18-21 years old</t>
  </si>
  <si>
    <t>22-24 years old</t>
  </si>
  <si>
    <t>25-29 years old</t>
  </si>
  <si>
    <t>30-34 years old</t>
  </si>
  <si>
    <t>35-50 years old</t>
  </si>
  <si>
    <t>&gt; 51 years old</t>
  </si>
  <si>
    <t>Tuition Status</t>
  </si>
  <si>
    <t>Code</t>
  </si>
  <si>
    <t>In-District</t>
  </si>
  <si>
    <t>Out of District</t>
  </si>
  <si>
    <t>Non-Resident</t>
  </si>
  <si>
    <t>Tuition Exemption for TX Resident</t>
  </si>
  <si>
    <t>A</t>
  </si>
  <si>
    <t>Student Classified as a Resident based on TEC54.052 (a)(3) who is not a U.S. Citizen or Permanent Resident but who is allowed to pay In-District Resident Tuition</t>
  </si>
  <si>
    <t>B</t>
  </si>
  <si>
    <t>Student Classified as a Resident based on TEC54.052 (a)(3) who is not a U.S. Citizen or Permanent Resident but who is allowed to pay Out of District Resident Tuition</t>
  </si>
  <si>
    <t>C</t>
  </si>
  <si>
    <t>An applicant for permanent resident status or holder of a visa that allows a person to domicile in the US who is classified as resident &amp; paying In-District resident tuition</t>
  </si>
  <si>
    <t>D</t>
  </si>
  <si>
    <t>An applicant for permanent resident status or holder of a visa that allows a person to domicile in the US who is classified as resident &amp; paying Out-District resident tuition</t>
  </si>
  <si>
    <t>E</t>
  </si>
  <si>
    <t>Tuition Waiver that allows non-resident or foreign students to pay resident rate as well as tuition exemptions through TEC54.207 (Good Neighbor Scholarship)</t>
  </si>
  <si>
    <t>Total Fall 2020</t>
  </si>
  <si>
    <t>Pell Recipients</t>
  </si>
  <si>
    <t>Non-Pell</t>
  </si>
  <si>
    <t>Economic Disadvantage and Pell Breakdown</t>
  </si>
  <si>
    <t>Economic Disadvantage</t>
  </si>
  <si>
    <t>Economic Disadvantage and Pell</t>
  </si>
  <si>
    <t>% Economic Disadvantage and Pell</t>
  </si>
  <si>
    <t>Financial Aid Code Based on Home Campus</t>
  </si>
  <si>
    <t>Enrollment Status</t>
  </si>
  <si>
    <t>Full-Time (12 or more hours)</t>
  </si>
  <si>
    <t>9 to 11 hours</t>
  </si>
  <si>
    <t>6 to 8 hours</t>
  </si>
  <si>
    <t>Less than 6 hours</t>
  </si>
  <si>
    <t>First Generation</t>
  </si>
  <si>
    <t xml:space="preserve">Fall 2018 </t>
  </si>
  <si>
    <t>4 Year Avg.</t>
  </si>
  <si>
    <t>Yes</t>
  </si>
  <si>
    <t>No</t>
  </si>
  <si>
    <t>Unknown</t>
  </si>
  <si>
    <t>Pell Receipients Fall 2017</t>
  </si>
  <si>
    <t>Persisted to Fall 2018</t>
  </si>
  <si>
    <t>Pell Receipients Fall 2018</t>
  </si>
  <si>
    <t>Persisted to Fall 2019</t>
  </si>
  <si>
    <t>Pell Receipients Fall 2019</t>
  </si>
  <si>
    <t>Persisted to Fall 2020</t>
  </si>
  <si>
    <t>High School Name</t>
  </si>
  <si>
    <t>2017 Grad Class</t>
  </si>
  <si>
    <t>% Market Pen</t>
  </si>
  <si>
    <t>2018 Grad Class</t>
  </si>
  <si>
    <t>2019 Grad Class</t>
  </si>
  <si>
    <t>2020 Grad Class</t>
  </si>
  <si>
    <t>Samuel Clemens High School</t>
  </si>
  <si>
    <t>James Madison High School</t>
  </si>
  <si>
    <t>Judson Senior High School</t>
  </si>
  <si>
    <t>Byron P Steele High School</t>
  </si>
  <si>
    <t>Allison L Steele Enh Learning</t>
  </si>
  <si>
    <t>Randolph High School</t>
  </si>
  <si>
    <t>SmithSon Valley High School</t>
  </si>
  <si>
    <t>Canyon High School</t>
  </si>
  <si>
    <t>Claudia Taylor Lady Bird Johnson HS</t>
  </si>
  <si>
    <t>Wagner High School</t>
  </si>
  <si>
    <t>La Vernia High School</t>
  </si>
  <si>
    <t>Canyon Lake High School</t>
  </si>
  <si>
    <t>SmitHSon Valley High School</t>
  </si>
  <si>
    <t>Veteran's Memorial High School</t>
  </si>
  <si>
    <t>New Braunfels High School</t>
  </si>
  <si>
    <t>Judson Learning Academy</t>
  </si>
  <si>
    <t>Theodore Roosevelt High School</t>
  </si>
  <si>
    <t>Ronald Reagan High School</t>
  </si>
  <si>
    <t>Douglas Macarthur High School</t>
  </si>
  <si>
    <t>Seguin High School</t>
  </si>
  <si>
    <t>Out of State Unknown CEEB Code</t>
  </si>
  <si>
    <t>Texas Home-schooled</t>
  </si>
  <si>
    <t>Texas GED</t>
  </si>
  <si>
    <t>Texas Unknown CEEB Code</t>
  </si>
  <si>
    <t>Marion High School</t>
  </si>
  <si>
    <t>Winston Churchill High School</t>
  </si>
  <si>
    <t>East Central High School</t>
  </si>
  <si>
    <t>Robert E Lee High School</t>
  </si>
  <si>
    <t>Robert G Cole High School</t>
  </si>
  <si>
    <t>Tom Clark High School</t>
  </si>
  <si>
    <t>Eagle Academy of San Antonio</t>
  </si>
  <si>
    <t>School of Science And Tech</t>
  </si>
  <si>
    <t>Navarro High School</t>
  </si>
  <si>
    <t>#N/A</t>
  </si>
  <si>
    <t>Sandra Day Oconnor High Sch</t>
  </si>
  <si>
    <t>Academy of Creative Education</t>
  </si>
  <si>
    <t>Out of State GED</t>
  </si>
  <si>
    <t>Louis D Brandeis High School</t>
  </si>
  <si>
    <t>First Baptist Academy</t>
  </si>
  <si>
    <t>San Antonio Christian HS</t>
  </si>
  <si>
    <t>Southwest High School</t>
  </si>
  <si>
    <t>Lifegate Christian School</t>
  </si>
  <si>
    <t>Gw Brackenridge High School</t>
  </si>
  <si>
    <t>John Paul II Catholic HS</t>
  </si>
  <si>
    <t>Boerne High School</t>
  </si>
  <si>
    <t>Del Rio High School</t>
  </si>
  <si>
    <t>Earl Warren High School</t>
  </si>
  <si>
    <t>Emma Lee Broady Academy</t>
  </si>
  <si>
    <t>William Howard Taft High Sch</t>
  </si>
  <si>
    <t>Believers Academy</t>
  </si>
  <si>
    <t>Bracken Christian School</t>
  </si>
  <si>
    <t>CC Winn High School</t>
  </si>
  <si>
    <t>International Schls Americas</t>
  </si>
  <si>
    <t>Learning Center</t>
  </si>
  <si>
    <t>Oliver W Holmes High School</t>
  </si>
  <si>
    <t>Premier High School</t>
  </si>
  <si>
    <t>San Marcos High School</t>
  </si>
  <si>
    <t>Thomas Jefferson High School</t>
  </si>
  <si>
    <t>Alamo Heights High School</t>
  </si>
  <si>
    <t>Comal Academy</t>
  </si>
  <si>
    <t>Central Catholic High School</t>
  </si>
  <si>
    <t>Texas Connections Academy of Houston</t>
  </si>
  <si>
    <t>Alice High School</t>
  </si>
  <si>
    <t>Dillard McCollum High School</t>
  </si>
  <si>
    <t>Floresville High School</t>
  </si>
  <si>
    <t>Flour Bluff High School</t>
  </si>
  <si>
    <t>Foreign</t>
  </si>
  <si>
    <t>John Paul Stevens High School</t>
  </si>
  <si>
    <t>Judson Evening HS</t>
  </si>
  <si>
    <t>Mary Carroll High School</t>
  </si>
  <si>
    <t>Milton B Lee Acad Sci and Eng</t>
  </si>
  <si>
    <t>Providence High School</t>
  </si>
  <si>
    <t>River City Christian School</t>
  </si>
  <si>
    <t>Texas Virtual Academy</t>
  </si>
  <si>
    <t>Thomas A Edison High School</t>
  </si>
  <si>
    <t>Antonian College Prep HS</t>
  </si>
  <si>
    <t>Bastrop High School</t>
  </si>
  <si>
    <t>Blanco High School</t>
  </si>
  <si>
    <t>Brooks Ac Science-Engineering</t>
  </si>
  <si>
    <t>Bullard High School</t>
  </si>
  <si>
    <t>Castle Hills First Baptist Sch</t>
  </si>
  <si>
    <t>Center Point High School</t>
  </si>
  <si>
    <t>Comal Leadership Institute</t>
  </si>
  <si>
    <t>Cuero High School</t>
  </si>
  <si>
    <t>Danbury High School</t>
  </si>
  <si>
    <t>Del Valle Opportunity Center</t>
  </si>
  <si>
    <t>Flower Mound High School</t>
  </si>
  <si>
    <t>George Ranch High School</t>
  </si>
  <si>
    <t>George West High School</t>
  </si>
  <si>
    <t>Grace Preparatory Academy</t>
  </si>
  <si>
    <t>Harlandale High School</t>
  </si>
  <si>
    <t>Healy Murphy Center</t>
  </si>
  <si>
    <t>Henry Ford Academy</t>
  </si>
  <si>
    <t>Highlands High School</t>
  </si>
  <si>
    <t>Hill Country High School</t>
  </si>
  <si>
    <t>Homer Hanna High School</t>
  </si>
  <si>
    <t>Horizon High School</t>
  </si>
  <si>
    <t>John Jay High School</t>
  </si>
  <si>
    <t>John Marshall High School</t>
  </si>
  <si>
    <t>Judson Early College Academy</t>
  </si>
  <si>
    <t>Fewer than 95</t>
  </si>
  <si>
    <t>Killeen High School</t>
  </si>
  <si>
    <t>Kingwood High School</t>
  </si>
  <si>
    <t>Kipp University Prep HS</t>
  </si>
  <si>
    <t>Lago Vista High School</t>
  </si>
  <si>
    <t>New Caney High School</t>
  </si>
  <si>
    <t>Nixon-Smiley High School</t>
  </si>
  <si>
    <t>Pettus High School</t>
  </si>
  <si>
    <t>Sabinal High School</t>
  </si>
  <si>
    <t>South Grand Prairie High Sch</t>
  </si>
  <si>
    <t>Southwest Preparatory Sch-Se</t>
  </si>
  <si>
    <t>Spring Woods Sr High School</t>
  </si>
  <si>
    <t>Town East Christian School</t>
  </si>
  <si>
    <t>Victoria West High School</t>
  </si>
  <si>
    <t>Virginia Allrd Stacey Jr-Sr HS</t>
  </si>
  <si>
    <t>Wichita Falls High School</t>
  </si>
  <si>
    <t>Wylie High School</t>
  </si>
  <si>
    <t>Young Womens Leadership Academy</t>
  </si>
  <si>
    <t>Calvary Chapel Christian Acad</t>
  </si>
  <si>
    <t>Bandera High School</t>
  </si>
  <si>
    <t>Cedar Ridge High School</t>
  </si>
  <si>
    <t>Clear Creek High School</t>
  </si>
  <si>
    <t>Cooper High School</t>
  </si>
  <si>
    <t>Cornerstone Christian Schools</t>
  </si>
  <si>
    <t>Crystal City High School</t>
  </si>
  <si>
    <t>Del Valle High School</t>
  </si>
  <si>
    <t>Devine High School</t>
  </si>
  <si>
    <t>Dr Leo Cigarroa High School</t>
  </si>
  <si>
    <t>Eagle Pass High School</t>
  </si>
  <si>
    <t>George Gervin Academy</t>
  </si>
  <si>
    <t>Gonzales High School</t>
  </si>
  <si>
    <t>Grulla High School</t>
  </si>
  <si>
    <t>Hill Country Christian School</t>
  </si>
  <si>
    <t>James Bowie High School</t>
  </si>
  <si>
    <t>Lake Travis High School</t>
  </si>
  <si>
    <t>Martin High School</t>
  </si>
  <si>
    <t>Montwood High School</t>
  </si>
  <si>
    <t>North Forney High School</t>
  </si>
  <si>
    <t>NortHSide Excel Academy</t>
  </si>
  <si>
    <t>Pharr San Juan Alamo Meml HS</t>
  </si>
  <si>
    <t>Poteet High School</t>
  </si>
  <si>
    <t>Richard Milburn Acad Amarillo</t>
  </si>
  <si>
    <t>Sam Houston High School</t>
  </si>
  <si>
    <t>Somerset High School</t>
  </si>
  <si>
    <t>South San Antonio High School</t>
  </si>
  <si>
    <t>Victoria East High School</t>
  </si>
  <si>
    <t>Agua Dulce High School</t>
  </si>
  <si>
    <t>Big Springs Charter School</t>
  </si>
  <si>
    <t>Blessed Sacrament Acad Charter</t>
  </si>
  <si>
    <t>Caney Creek High School</t>
  </si>
  <si>
    <t>Cedar Creek High School</t>
  </si>
  <si>
    <t>Central High School</t>
  </si>
  <si>
    <t>Challenge High School</t>
  </si>
  <si>
    <t>Clear Lake High School</t>
  </si>
  <si>
    <t>Elkins High School</t>
  </si>
  <si>
    <t>Geneva School of Boerne</t>
  </si>
  <si>
    <t>Happy High School</t>
  </si>
  <si>
    <t>Hebbronville High School</t>
  </si>
  <si>
    <t>Incarnate Word High School</t>
  </si>
  <si>
    <t>iSchool High</t>
  </si>
  <si>
    <t>John H Reagan High School</t>
  </si>
  <si>
    <t>L W Fox Academic And Tech HS</t>
  </si>
  <si>
    <t>Liberty Hill High School</t>
  </si>
  <si>
    <t>Lockhart High School</t>
  </si>
  <si>
    <t>Los Fresnos Senior High School</t>
  </si>
  <si>
    <t>Lutheran HS Of San Antonio</t>
  </si>
  <si>
    <t>Lutheran South Academy</t>
  </si>
  <si>
    <t>Macarthur High School</t>
  </si>
  <si>
    <t>Mansfield Legacy High School</t>
  </si>
  <si>
    <t>Memorial High School</t>
  </si>
  <si>
    <t>Mesquite High School</t>
  </si>
  <si>
    <t>New Braunfels Christian Acad</t>
  </si>
  <si>
    <t>NortHSide Health Careers H S</t>
  </si>
  <si>
    <t>Odessa Senior High School</t>
  </si>
  <si>
    <t>Premier HS of New Braunfels</t>
  </si>
  <si>
    <t>San Benito High School</t>
  </si>
  <si>
    <t>Santa Rosa High School</t>
  </si>
  <si>
    <t>Shiner High School</t>
  </si>
  <si>
    <t>Sidney Lanier High School</t>
  </si>
  <si>
    <t>Southside High School</t>
  </si>
  <si>
    <t>Stockdale High School</t>
  </si>
  <si>
    <t>Stony Point High School</t>
  </si>
  <si>
    <t>Texas Success Academy Private H.S.</t>
  </si>
  <si>
    <t>The Woodlands High School</t>
  </si>
  <si>
    <t>Tivy High School</t>
  </si>
  <si>
    <t>Trinity Christian Academy</t>
  </si>
  <si>
    <t>Univ Texas Austin HS Program</t>
  </si>
  <si>
    <t>William B Travis High School</t>
  </si>
  <si>
    <t>Wimberley High School</t>
  </si>
  <si>
    <t>Winston School San Antonio</t>
  </si>
  <si>
    <t>Primary Ethnicity by Student Type</t>
  </si>
  <si>
    <t>American Indian/Alaska Native</t>
  </si>
  <si>
    <t>Asian or Pacific Islander</t>
  </si>
  <si>
    <t>Black or African American</t>
  </si>
  <si>
    <t>Hispanic</t>
  </si>
  <si>
    <t>International</t>
  </si>
  <si>
    <t>Other</t>
  </si>
  <si>
    <t>Two or more races</t>
  </si>
  <si>
    <t>Unknown or Not Reported to CB</t>
  </si>
  <si>
    <t>White Non-Hispanic</t>
  </si>
  <si>
    <t>(blank)</t>
  </si>
  <si>
    <t>Total</t>
  </si>
  <si>
    <t>Gender by Student Type</t>
  </si>
  <si>
    <t>Female</t>
  </si>
  <si>
    <t>Male</t>
  </si>
  <si>
    <t>Not Reported</t>
  </si>
  <si>
    <t>Percent Gender by Student Type</t>
  </si>
  <si>
    <t>College Connection High Schools</t>
  </si>
  <si>
    <t>Pell Recipients by Age and Student Type</t>
  </si>
  <si>
    <t>Colleges may use one or more of the following standards to determine whether an individual is economically disadvantaged: 1) annual income at or below the federal poverty line, 2) eligibility for Aid to Families with Dependent Children or other public assistance programs (includes WIC program participants), 3) receipt of a Pell Grant or comparable state program of need-based financial assistance, 4) participation or eligible for JTPA programs included under Title II, and 5) eligible for benefits under the Food Stamp Act of 1977 or the Health and Humans Services (HHS) Poverty Guidelines, 403.114, page 36721 of final Rules and Regulations.</t>
  </si>
  <si>
    <t xml:space="preserve">Tab 1:  Overall Enrollment Growth 
Presented analyses highlight NLC enrollment trends since fall 2017.  Enrollment growth occurred after fall 2017 due to SACSCOC accreditation in fall 2018.  There were notable increases in student categories related to Concurrent High School, New First Time Freshmen and Continuing. </t>
  </si>
  <si>
    <t xml:space="preserve">Tab 2: Tuition Status
Presentation analyses depict student enrollment trends by the following tuition payment categories: in-district, out of district, non-resident and exemptions for Texas residents.  Enrollment patters displayed by such admission types related to Continuing, New First-Time, Returning Former, Transfer and Transient.  
</t>
  </si>
  <si>
    <t xml:space="preserve">Tab 3: Special Populations Enrollment Status 
Analyses depict enrollment trends as identified for Economically Disadvantage and Full/Part time NLC students.
</t>
  </si>
  <si>
    <t xml:space="preserve">Part 2: Enrollment Status
Presented analysis identifies the number of semester credit hours taken by NLC home based students who received some form of financial aid.
Financial aid recipients were characterized by the following semester hour categories:
·        12 hours and above:
·        9-11 credit hours
·        6 to 8 credit hours
·        Less than 6 hours
</t>
  </si>
  <si>
    <t xml:space="preserve">Tab 4: Market High School Penetration
Presented analysis identifies annual high school graduate enrollments who subsequently enroll in NLC the following fall semester.  Analysis is includes participating NLC college connection senior high schools and subordinate listings of other feeder school entry points.     
</t>
  </si>
  <si>
    <t xml:space="preserve">Tab 5: Race, Ethnicity &amp; Gender  
Presented analyses identifies NLC student enrollment trends by race, ethnicity, and gender. With exception to the Asian and Black/African American demographic categories, the Hispanic and White population groups are demonstrating progressive enrollment increases. Both female and male gender population have increased since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</si>
</sst>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D9D9D9"/>
        <bgColor indexed="64"/>
      </patternFill>
    </fill>
    <fill>
      <patternFill patternType="solid">
        <fgColor rgb="FFFFFFFF"/>
        <bgColor indexed="64"/>
      </patternFill>
    </fill>
  </fills>
  <borders count="5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theme="8" tint="0.59996337778862885"/>
      </left>
      <right/>
      <top style="medium">
        <color theme="8" tint="0.59996337778862885"/>
      </top>
      <bottom/>
      <diagonal/>
    </border>
    <border>
      <left/>
      <right/>
      <top style="medium">
        <color theme="8" tint="0.59996337778862885"/>
      </top>
      <bottom/>
      <diagonal/>
    </border>
    <border>
      <left/>
      <right style="medium">
        <color theme="8" tint="0.59996337778862885"/>
      </right>
      <top style="medium">
        <color theme="8" tint="0.59996337778862885"/>
      </top>
      <bottom/>
      <diagonal/>
    </border>
    <border>
      <left style="medium">
        <color theme="8" tint="0.59996337778862885"/>
      </left>
      <right/>
      <top/>
      <bottom/>
      <diagonal/>
    </border>
    <border>
      <left/>
      <right style="medium">
        <color theme="8" tint="0.59996337778862885"/>
      </right>
      <top/>
      <bottom/>
      <diagonal/>
    </border>
    <border>
      <left/>
      <right/>
      <top style="medium">
        <color theme="8" tint="0.59996337778862885"/>
      </top>
      <bottom style="thin">
        <color theme="8" tint="0.59996337778862885"/>
      </bottom>
      <diagonal/>
    </border>
    <border>
      <left style="thin">
        <color theme="8" tint="0.59996337778862885"/>
      </left>
      <right/>
      <top style="thin">
        <color theme="8" tint="0.59996337778862885"/>
      </top>
      <bottom/>
      <diagonal/>
    </border>
    <border>
      <left/>
      <right/>
      <top style="thin">
        <color theme="8" tint="0.59996337778862885"/>
      </top>
      <bottom/>
      <diagonal/>
    </border>
    <border>
      <left/>
      <right style="thin">
        <color theme="8" tint="0.59996337778862885"/>
      </right>
      <top style="thin">
        <color theme="8" tint="0.59996337778862885"/>
      </top>
      <bottom/>
      <diagonal/>
    </border>
    <border>
      <left style="thin">
        <color theme="8" tint="0.59996337778862885"/>
      </left>
      <right/>
      <top/>
      <bottom/>
      <diagonal/>
    </border>
    <border>
      <left/>
      <right style="thin">
        <color theme="8" tint="0.59996337778862885"/>
      </right>
      <top/>
      <bottom/>
      <diagonal/>
    </border>
    <border>
      <left/>
      <right/>
      <top style="thin">
        <color theme="8" tint="0.59996337778862885"/>
      </top>
      <bottom style="thin">
        <color theme="8" tint="0.59996337778862885"/>
      </bottom>
      <diagonal/>
    </border>
    <border>
      <left style="medium">
        <color theme="8" tint="0.79995117038483843"/>
      </left>
      <right/>
      <top style="medium">
        <color theme="8" tint="0.79995117038483843"/>
      </top>
      <bottom/>
      <diagonal/>
    </border>
    <border>
      <left/>
      <right/>
      <top style="medium">
        <color theme="8" tint="0.79995117038483843"/>
      </top>
      <bottom/>
      <diagonal/>
    </border>
    <border>
      <left/>
      <right style="medium">
        <color theme="8" tint="0.79995117038483843"/>
      </right>
      <top style="medium">
        <color theme="8" tint="0.79995117038483843"/>
      </top>
      <bottom/>
      <diagonal/>
    </border>
    <border>
      <left style="medium">
        <color theme="8" tint="0.79995117038483843"/>
      </left>
      <right/>
      <top/>
      <bottom/>
      <diagonal/>
    </border>
    <border>
      <left/>
      <right style="medium">
        <color theme="8" tint="0.79995117038483843"/>
      </right>
      <top/>
      <bottom/>
      <diagonal/>
    </border>
    <border>
      <left style="medium">
        <color theme="8" tint="0.79995117038483843"/>
      </left>
      <right/>
      <top/>
      <bottom style="medium">
        <color theme="8" tint="0.59996337778862885"/>
      </bottom>
      <diagonal/>
    </border>
    <border>
      <left/>
      <right/>
      <top/>
      <bottom style="medium">
        <color theme="8" tint="0.59996337778862885"/>
      </bottom>
      <diagonal/>
    </border>
    <border>
      <left/>
      <right style="medium">
        <color theme="8" tint="0.79995117038483843"/>
      </right>
      <top/>
      <bottom style="medium">
        <color theme="8" tint="0.59996337778862885"/>
      </bottom>
      <diagonal/>
    </border>
    <border>
      <left style="medium">
        <color theme="8" tint="0.79995117038483843"/>
      </left>
      <right/>
      <top/>
      <bottom style="medium">
        <color theme="8" tint="0.79995117038483843"/>
      </bottom>
      <diagonal/>
    </border>
    <border>
      <left/>
      <right/>
      <top/>
      <bottom style="medium">
        <color theme="8" tint="0.79995117038483843"/>
      </bottom>
      <diagonal/>
    </border>
    <border>
      <left/>
      <right style="medium">
        <color theme="8" tint="0.79995117038483843"/>
      </right>
      <top/>
      <bottom style="medium">
        <color theme="8" tint="0.7999511703848384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9"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cellStyleXfs>
  <cellXfs count="312">
    <xf numFmtId="0" fontId="0" fillId="0" borderId="0" xfId="0"/>
    <xf numFmtId="0" fontId="1" fillId="0" borderId="0" xfId="0" applyFont="1"/>
    <xf numFmtId="0" fontId="0" fillId="0" borderId="0" xfId="0" applyAlignment="1">
      <alignment horizontal="center"/>
    </xf>
    <xf numFmtId="0" fontId="0" fillId="0" borderId="3" xfId="0" applyBorder="1" applyAlignment="1">
      <alignment horizontal="center"/>
    </xf>
    <xf numFmtId="0" fontId="1" fillId="0" borderId="0" xfId="0" applyFont="1" applyAlignment="1">
      <alignment wrapText="1"/>
    </xf>
    <xf numFmtId="0" fontId="0" fillId="0" borderId="0" xfId="0" applyAlignment="1">
      <alignment wrapText="1"/>
    </xf>
    <xf numFmtId="0" fontId="0" fillId="0" borderId="3" xfId="0" applyBorder="1"/>
    <xf numFmtId="0" fontId="0" fillId="0" borderId="4" xfId="0" applyBorder="1"/>
    <xf numFmtId="0" fontId="0" fillId="0" borderId="7" xfId="0" applyBorder="1"/>
    <xf numFmtId="0" fontId="0" fillId="0" borderId="3" xfId="0" applyBorder="1" applyAlignment="1">
      <alignment wrapText="1"/>
    </xf>
    <xf numFmtId="0" fontId="0" fillId="0" borderId="7" xfId="0" applyBorder="1" applyAlignment="1">
      <alignment wrapText="1"/>
    </xf>
    <xf numFmtId="0" fontId="1" fillId="0" borderId="7" xfId="0" applyFont="1" applyBorder="1" applyAlignment="1">
      <alignment wrapText="1"/>
    </xf>
    <xf numFmtId="164" fontId="0" fillId="0" borderId="0" xfId="2" applyNumberFormat="1" applyFont="1" applyBorder="1" applyAlignment="1">
      <alignment horizontal="center"/>
    </xf>
    <xf numFmtId="164" fontId="0" fillId="0" borderId="0" xfId="2" applyNumberFormat="1" applyFont="1" applyBorder="1"/>
    <xf numFmtId="0" fontId="1" fillId="5" borderId="7" xfId="0" applyFont="1" applyFill="1" applyBorder="1" applyAlignment="1">
      <alignment wrapText="1"/>
    </xf>
    <xf numFmtId="9" fontId="0" fillId="0" borderId="7" xfId="0" applyNumberFormat="1" applyBorder="1"/>
    <xf numFmtId="3" fontId="0" fillId="0" borderId="7" xfId="0" applyNumberFormat="1" applyBorder="1"/>
    <xf numFmtId="164" fontId="0" fillId="0" borderId="3" xfId="0" applyNumberFormat="1" applyBorder="1"/>
    <xf numFmtId="9" fontId="0" fillId="0" borderId="4" xfId="1" applyFont="1" applyBorder="1"/>
    <xf numFmtId="9" fontId="0" fillId="0" borderId="7" xfId="1" applyFont="1" applyBorder="1"/>
    <xf numFmtId="0" fontId="1" fillId="0" borderId="0" xfId="0" applyFont="1" applyAlignment="1">
      <alignment horizontal="center"/>
    </xf>
    <xf numFmtId="9" fontId="0" fillId="0" borderId="7" xfId="1" applyFont="1" applyBorder="1" applyAlignment="1"/>
    <xf numFmtId="164" fontId="0" fillId="0" borderId="0" xfId="0" applyNumberFormat="1"/>
    <xf numFmtId="9" fontId="0" fillId="0" borderId="0" xfId="0" applyNumberFormat="1" applyAlignment="1">
      <alignment wrapText="1"/>
    </xf>
    <xf numFmtId="9" fontId="0" fillId="0" borderId="0" xfId="1" applyFont="1" applyAlignment="1">
      <alignment wrapText="1"/>
    </xf>
    <xf numFmtId="0" fontId="0" fillId="6" borderId="0" xfId="0" applyFill="1" applyAlignment="1">
      <alignment wrapText="1"/>
    </xf>
    <xf numFmtId="9" fontId="0" fillId="6" borderId="0" xfId="0" applyNumberFormat="1" applyFill="1" applyAlignment="1">
      <alignment wrapText="1"/>
    </xf>
    <xf numFmtId="9" fontId="0" fillId="6" borderId="0" xfId="1" applyFont="1" applyFill="1" applyAlignment="1">
      <alignment wrapText="1"/>
    </xf>
    <xf numFmtId="9" fontId="1" fillId="0" borderId="7" xfId="1" applyFont="1" applyBorder="1"/>
    <xf numFmtId="9" fontId="1" fillId="0" borderId="7" xfId="1" applyFont="1" applyFill="1" applyBorder="1"/>
    <xf numFmtId="0" fontId="0" fillId="0" borderId="7" xfId="0" applyBorder="1" applyAlignment="1">
      <alignment horizontal="left"/>
    </xf>
    <xf numFmtId="0" fontId="0" fillId="4" borderId="7" xfId="0" applyFill="1" applyBorder="1" applyAlignment="1">
      <alignment horizontal="center"/>
    </xf>
    <xf numFmtId="0" fontId="0" fillId="2" borderId="7" xfId="0" applyFill="1" applyBorder="1"/>
    <xf numFmtId="0" fontId="1" fillId="4" borderId="3" xfId="0" applyFont="1" applyFill="1" applyBorder="1" applyAlignment="1">
      <alignment horizontal="center"/>
    </xf>
    <xf numFmtId="0" fontId="0" fillId="0" borderId="4" xfId="0" applyBorder="1" applyAlignment="1">
      <alignment horizontal="center"/>
    </xf>
    <xf numFmtId="9" fontId="0" fillId="0" borderId="0" xfId="1" applyFont="1"/>
    <xf numFmtId="9" fontId="1" fillId="4" borderId="4" xfId="1" applyFont="1" applyFill="1" applyBorder="1" applyAlignment="1">
      <alignment horizontal="center"/>
    </xf>
    <xf numFmtId="0" fontId="0" fillId="5" borderId="7" xfId="0" applyFill="1" applyBorder="1" applyAlignment="1">
      <alignment wrapText="1"/>
    </xf>
    <xf numFmtId="0" fontId="0" fillId="0" borderId="7" xfId="0" applyBorder="1" applyAlignment="1">
      <alignment horizontal="center"/>
    </xf>
    <xf numFmtId="164" fontId="0" fillId="0" borderId="7" xfId="2" applyNumberFormat="1" applyFont="1" applyFill="1" applyBorder="1" applyAlignment="1">
      <alignment horizontal="center"/>
    </xf>
    <xf numFmtId="0" fontId="0" fillId="0" borderId="0" xfId="0" applyAlignment="1">
      <alignment horizontal="right" wrapText="1"/>
    </xf>
    <xf numFmtId="0" fontId="0" fillId="0" borderId="7" xfId="0" applyBorder="1" applyAlignment="1">
      <alignment horizontal="right" wrapText="1"/>
    </xf>
    <xf numFmtId="9" fontId="2" fillId="0" borderId="7" xfId="1" applyFont="1" applyBorder="1"/>
    <xf numFmtId="0" fontId="1" fillId="8" borderId="0" xfId="0" applyFont="1" applyFill="1" applyAlignment="1">
      <alignment wrapText="1"/>
    </xf>
    <xf numFmtId="9" fontId="1" fillId="8" borderId="0" xfId="0" applyNumberFormat="1" applyFont="1" applyFill="1" applyAlignment="1">
      <alignment wrapText="1"/>
    </xf>
    <xf numFmtId="164" fontId="0" fillId="0" borderId="0" xfId="2" applyNumberFormat="1" applyFont="1" applyFill="1" applyBorder="1" applyAlignment="1">
      <alignment horizontal="center"/>
    </xf>
    <xf numFmtId="164" fontId="0" fillId="0" borderId="4" xfId="2" applyNumberFormat="1" applyFont="1" applyFill="1" applyBorder="1" applyAlignment="1">
      <alignment horizontal="center"/>
    </xf>
    <xf numFmtId="164" fontId="0" fillId="0" borderId="0" xfId="0" applyNumberFormat="1" applyAlignment="1">
      <alignment wrapText="1"/>
    </xf>
    <xf numFmtId="164" fontId="0" fillId="0" borderId="12" xfId="2" applyNumberFormat="1" applyFont="1" applyBorder="1" applyAlignment="1">
      <alignment horizontal="center"/>
    </xf>
    <xf numFmtId="165" fontId="0" fillId="0" borderId="0" xfId="1" applyNumberFormat="1" applyFont="1"/>
    <xf numFmtId="9" fontId="0" fillId="0" borderId="7" xfId="1" applyFont="1" applyFill="1" applyBorder="1" applyAlignment="1">
      <alignment horizontal="center"/>
    </xf>
    <xf numFmtId="0" fontId="1" fillId="0" borderId="7" xfId="0" applyFont="1" applyBorder="1" applyAlignment="1">
      <alignment horizontal="center"/>
    </xf>
    <xf numFmtId="0" fontId="1" fillId="0" borderId="7" xfId="0" applyFont="1" applyBorder="1"/>
    <xf numFmtId="9" fontId="2" fillId="0" borderId="7" xfId="1" applyFont="1" applyFill="1" applyBorder="1"/>
    <xf numFmtId="9" fontId="0" fillId="0" borderId="7" xfId="1" applyFont="1" applyFill="1" applyBorder="1"/>
    <xf numFmtId="0" fontId="0" fillId="0" borderId="8" xfId="0" applyBorder="1"/>
    <xf numFmtId="9" fontId="0" fillId="0" borderId="0" xfId="1" applyFont="1" applyFill="1"/>
    <xf numFmtId="1" fontId="0" fillId="0" borderId="0" xfId="1" applyNumberFormat="1" applyFont="1" applyFill="1"/>
    <xf numFmtId="0" fontId="1" fillId="7" borderId="7" xfId="0" applyFont="1" applyFill="1" applyBorder="1" applyAlignment="1">
      <alignment wrapText="1"/>
    </xf>
    <xf numFmtId="0" fontId="1" fillId="0" borderId="7" xfId="0" applyFont="1" applyBorder="1" applyAlignment="1">
      <alignment horizontal="left"/>
    </xf>
    <xf numFmtId="1" fontId="0" fillId="0" borderId="0" xfId="1" applyNumberFormat="1" applyFont="1" applyBorder="1"/>
    <xf numFmtId="0" fontId="0" fillId="0" borderId="22" xfId="0" applyBorder="1" applyAlignment="1">
      <alignment wrapText="1"/>
    </xf>
    <xf numFmtId="0" fontId="1" fillId="4" borderId="22" xfId="0" applyFont="1" applyFill="1" applyBorder="1" applyAlignment="1">
      <alignment horizontal="left" wrapText="1"/>
    </xf>
    <xf numFmtId="0" fontId="1" fillId="7" borderId="22" xfId="0" applyFont="1" applyFill="1" applyBorder="1" applyAlignment="1">
      <alignment wrapText="1"/>
    </xf>
    <xf numFmtId="0" fontId="0" fillId="0" borderId="13" xfId="0" applyBorder="1" applyAlignment="1">
      <alignment wrapText="1"/>
    </xf>
    <xf numFmtId="165" fontId="0" fillId="0" borderId="11" xfId="1" applyNumberFormat="1" applyFont="1" applyBorder="1"/>
    <xf numFmtId="0" fontId="0" fillId="0" borderId="11" xfId="0" applyBorder="1"/>
    <xf numFmtId="164" fontId="0" fillId="0" borderId="14" xfId="2" applyNumberFormat="1" applyFont="1" applyBorder="1" applyAlignment="1">
      <alignment horizontal="center"/>
    </xf>
    <xf numFmtId="164" fontId="0" fillId="0" borderId="15" xfId="2" applyNumberFormat="1" applyFont="1" applyBorder="1" applyAlignment="1">
      <alignment horizontal="center"/>
    </xf>
    <xf numFmtId="0" fontId="0" fillId="0" borderId="12" xfId="0" applyBorder="1" applyAlignment="1">
      <alignment horizontal="center"/>
    </xf>
    <xf numFmtId="0" fontId="0" fillId="0" borderId="12" xfId="0" applyBorder="1"/>
    <xf numFmtId="0" fontId="0" fillId="0" borderId="14" xfId="0" applyBorder="1"/>
    <xf numFmtId="0" fontId="0" fillId="0" borderId="15" xfId="0" applyBorder="1"/>
    <xf numFmtId="164" fontId="0" fillId="0" borderId="14" xfId="0" applyNumberFormat="1" applyBorder="1"/>
    <xf numFmtId="1" fontId="0" fillId="0" borderId="12" xfId="1" applyNumberFormat="1" applyFont="1" applyBorder="1"/>
    <xf numFmtId="165" fontId="0" fillId="0" borderId="18" xfId="1" applyNumberFormat="1" applyFont="1" applyBorder="1"/>
    <xf numFmtId="165" fontId="0" fillId="0" borderId="0" xfId="1" applyNumberFormat="1" applyFont="1" applyFill="1"/>
    <xf numFmtId="0" fontId="1" fillId="5" borderId="18"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7" xfId="0" applyBorder="1" applyAlignment="1">
      <alignment horizontal="center"/>
    </xf>
    <xf numFmtId="164" fontId="0" fillId="0" borderId="18" xfId="2" applyNumberFormat="1" applyFont="1" applyBorder="1" applyAlignment="1">
      <alignment horizontal="center"/>
    </xf>
    <xf numFmtId="164" fontId="0" fillId="0" borderId="12" xfId="2" applyNumberFormat="1" applyFont="1" applyFill="1" applyBorder="1" applyAlignment="1">
      <alignment horizontal="center"/>
    </xf>
    <xf numFmtId="0" fontId="0" fillId="0" borderId="18" xfId="0" applyBorder="1" applyAlignment="1">
      <alignment horizontal="center"/>
    </xf>
    <xf numFmtId="164" fontId="0" fillId="0" borderId="17" xfId="2" applyNumberFormat="1" applyFont="1" applyBorder="1" applyAlignment="1">
      <alignment horizontal="center"/>
    </xf>
    <xf numFmtId="164" fontId="0" fillId="0" borderId="11" xfId="2" applyNumberFormat="1" applyFont="1" applyFill="1" applyBorder="1" applyAlignment="1">
      <alignment horizontal="center"/>
    </xf>
    <xf numFmtId="164" fontId="0" fillId="0" borderId="10" xfId="2" applyNumberFormat="1" applyFont="1" applyFill="1" applyBorder="1" applyAlignment="1">
      <alignment horizontal="center"/>
    </xf>
    <xf numFmtId="164" fontId="0" fillId="0" borderId="17" xfId="2" applyNumberFormat="1" applyFont="1" applyFill="1" applyBorder="1" applyAlignment="1">
      <alignment horizontal="center"/>
    </xf>
    <xf numFmtId="164" fontId="0" fillId="0" borderId="18" xfId="2" applyNumberFormat="1" applyFont="1" applyFill="1" applyBorder="1" applyAlignment="1">
      <alignment horizontal="center"/>
    </xf>
    <xf numFmtId="0" fontId="0" fillId="0" borderId="22" xfId="0" applyBorder="1" applyAlignment="1">
      <alignment horizontal="center"/>
    </xf>
    <xf numFmtId="0" fontId="0" fillId="0" borderId="13" xfId="0" applyBorder="1" applyAlignment="1">
      <alignment horizontal="center"/>
    </xf>
    <xf numFmtId="164" fontId="0" fillId="0" borderId="11" xfId="2" applyNumberFormat="1" applyFont="1" applyBorder="1" applyAlignment="1">
      <alignment horizontal="center"/>
    </xf>
    <xf numFmtId="0" fontId="0" fillId="5" borderId="9" xfId="0" applyFill="1" applyBorder="1" applyAlignment="1">
      <alignment wrapText="1"/>
    </xf>
    <xf numFmtId="0" fontId="1" fillId="5" borderId="25" xfId="0" applyFont="1" applyFill="1" applyBorder="1" applyAlignment="1">
      <alignment wrapText="1"/>
    </xf>
    <xf numFmtId="164" fontId="0" fillId="0" borderId="4" xfId="2" applyNumberFormat="1" applyFont="1" applyBorder="1" applyAlignment="1">
      <alignment horizontal="center"/>
    </xf>
    <xf numFmtId="3" fontId="0" fillId="0" borderId="11" xfId="0" applyNumberFormat="1" applyBorder="1" applyAlignment="1">
      <alignment horizontal="center"/>
    </xf>
    <xf numFmtId="164" fontId="0" fillId="0" borderId="0" xfId="0" applyNumberFormat="1" applyAlignment="1">
      <alignment horizontal="center"/>
    </xf>
    <xf numFmtId="164" fontId="0" fillId="0" borderId="12" xfId="0" applyNumberFormat="1" applyBorder="1" applyAlignment="1">
      <alignment horizontal="center"/>
    </xf>
    <xf numFmtId="164" fontId="0" fillId="0" borderId="18" xfId="0" applyNumberFormat="1" applyBorder="1" applyAlignment="1">
      <alignment wrapText="1"/>
    </xf>
    <xf numFmtId="0" fontId="1" fillId="3" borderId="17" xfId="0" applyFont="1" applyFill="1" applyBorder="1" applyAlignment="1">
      <alignment horizontal="center"/>
    </xf>
    <xf numFmtId="0" fontId="1" fillId="3" borderId="12" xfId="0" applyFont="1" applyFill="1" applyBorder="1" applyAlignment="1">
      <alignment horizontal="center"/>
    </xf>
    <xf numFmtId="0" fontId="1" fillId="5" borderId="13" xfId="0" applyFont="1" applyFill="1" applyBorder="1" applyAlignment="1">
      <alignment wrapText="1"/>
    </xf>
    <xf numFmtId="0" fontId="0" fillId="0" borderId="1" xfId="0" applyBorder="1"/>
    <xf numFmtId="9" fontId="0" fillId="0" borderId="0" xfId="1" applyFont="1" applyBorder="1"/>
    <xf numFmtId="0" fontId="1" fillId="3" borderId="18" xfId="0" applyFont="1" applyFill="1" applyBorder="1" applyAlignment="1">
      <alignment horizontal="center"/>
    </xf>
    <xf numFmtId="164" fontId="0" fillId="0" borderId="10" xfId="2" applyNumberFormat="1" applyFont="1" applyBorder="1"/>
    <xf numFmtId="164" fontId="0" fillId="0" borderId="11" xfId="2" applyNumberFormat="1" applyFont="1" applyBorder="1"/>
    <xf numFmtId="164" fontId="1" fillId="3" borderId="17" xfId="2" applyNumberFormat="1" applyFont="1" applyFill="1" applyBorder="1"/>
    <xf numFmtId="164" fontId="1" fillId="3" borderId="12" xfId="2" applyNumberFormat="1" applyFont="1" applyFill="1" applyBorder="1"/>
    <xf numFmtId="164" fontId="1" fillId="3" borderId="15" xfId="2" applyNumberFormat="1" applyFont="1" applyFill="1" applyBorder="1"/>
    <xf numFmtId="164" fontId="1" fillId="3" borderId="18" xfId="2" applyNumberFormat="1" applyFont="1" applyFill="1" applyBorder="1"/>
    <xf numFmtId="0" fontId="1" fillId="3" borderId="5" xfId="0" applyFont="1" applyFill="1" applyBorder="1"/>
    <xf numFmtId="164" fontId="1" fillId="3" borderId="18" xfId="2" applyNumberFormat="1" applyFont="1" applyFill="1" applyBorder="1" applyAlignment="1">
      <alignment horizontal="center"/>
    </xf>
    <xf numFmtId="164" fontId="0" fillId="0" borderId="0" xfId="2" applyNumberFormat="1" applyFont="1" applyFill="1" applyBorder="1"/>
    <xf numFmtId="164" fontId="0" fillId="0" borderId="11" xfId="2" applyNumberFormat="1" applyFont="1" applyFill="1" applyBorder="1"/>
    <xf numFmtId="0" fontId="1" fillId="3" borderId="9" xfId="0" applyFont="1" applyFill="1" applyBorder="1" applyAlignment="1">
      <alignment horizontal="center"/>
    </xf>
    <xf numFmtId="0" fontId="1" fillId="3" borderId="13" xfId="0" applyFont="1" applyFill="1" applyBorder="1" applyAlignment="1">
      <alignment horizontal="center"/>
    </xf>
    <xf numFmtId="164" fontId="0" fillId="0" borderId="22" xfId="2" applyNumberFormat="1" applyFont="1" applyBorder="1"/>
    <xf numFmtId="164" fontId="1" fillId="3" borderId="13" xfId="2" applyNumberFormat="1" applyFont="1" applyFill="1" applyBorder="1"/>
    <xf numFmtId="164" fontId="1" fillId="5" borderId="12" xfId="0" applyNumberFormat="1" applyFont="1" applyFill="1" applyBorder="1"/>
    <xf numFmtId="9" fontId="1" fillId="5" borderId="12" xfId="1" applyFont="1" applyFill="1" applyBorder="1"/>
    <xf numFmtId="9" fontId="0" fillId="0" borderId="11" xfId="1" applyFont="1" applyBorder="1" applyAlignment="1">
      <alignment horizontal="center"/>
    </xf>
    <xf numFmtId="164" fontId="0" fillId="0" borderId="10" xfId="0" applyNumberFormat="1" applyBorder="1"/>
    <xf numFmtId="164" fontId="1" fillId="5" borderId="17" xfId="0" applyNumberFormat="1" applyFont="1" applyFill="1" applyBorder="1"/>
    <xf numFmtId="9" fontId="1" fillId="5" borderId="18" xfId="1" applyFont="1" applyFill="1" applyBorder="1" applyAlignment="1">
      <alignment horizontal="center"/>
    </xf>
    <xf numFmtId="164" fontId="1" fillId="3" borderId="12" xfId="2" applyNumberFormat="1" applyFont="1" applyFill="1" applyBorder="1" applyAlignment="1">
      <alignment horizontal="center"/>
    </xf>
    <xf numFmtId="3" fontId="1" fillId="8" borderId="0" xfId="0" applyNumberFormat="1" applyFont="1" applyFill="1" applyAlignment="1">
      <alignment wrapText="1"/>
    </xf>
    <xf numFmtId="3" fontId="0" fillId="6" borderId="0" xfId="0" applyNumberFormat="1" applyFill="1" applyAlignment="1">
      <alignment wrapText="1"/>
    </xf>
    <xf numFmtId="3" fontId="0" fillId="0" borderId="0" xfId="0" applyNumberFormat="1" applyAlignment="1">
      <alignment wrapText="1"/>
    </xf>
    <xf numFmtId="1" fontId="0" fillId="6" borderId="0" xfId="0" applyNumberFormat="1" applyFill="1" applyAlignment="1">
      <alignment wrapText="1"/>
    </xf>
    <xf numFmtId="1" fontId="0" fillId="0" borderId="0" xfId="0" applyNumberFormat="1" applyAlignment="1">
      <alignment wrapText="1"/>
    </xf>
    <xf numFmtId="3" fontId="0" fillId="0" borderId="0" xfId="0" applyNumberFormat="1" applyAlignment="1">
      <alignment horizontal="right" wrapText="1"/>
    </xf>
    <xf numFmtId="10" fontId="0" fillId="0" borderId="0" xfId="0" applyNumberFormat="1" applyAlignment="1">
      <alignment wrapText="1"/>
    </xf>
    <xf numFmtId="0" fontId="1" fillId="5" borderId="17" xfId="0" applyFont="1" applyFill="1" applyBorder="1" applyAlignment="1">
      <alignment horizontal="center"/>
    </xf>
    <xf numFmtId="0" fontId="1" fillId="5" borderId="12" xfId="0" applyFont="1" applyFill="1" applyBorder="1" applyAlignment="1">
      <alignment horizontal="center"/>
    </xf>
    <xf numFmtId="0" fontId="1" fillId="5" borderId="13" xfId="0" applyFont="1" applyFill="1" applyBorder="1" applyAlignment="1">
      <alignment horizontal="center"/>
    </xf>
    <xf numFmtId="0" fontId="0" fillId="0" borderId="0" xfId="0" applyAlignment="1">
      <alignment horizontal="center" wrapText="1"/>
    </xf>
    <xf numFmtId="0" fontId="1" fillId="5" borderId="9" xfId="0" applyFont="1" applyFill="1" applyBorder="1" applyAlignment="1">
      <alignment horizontal="center" wrapText="1"/>
    </xf>
    <xf numFmtId="0" fontId="1" fillId="5" borderId="7" xfId="0" applyFont="1" applyFill="1" applyBorder="1" applyAlignment="1">
      <alignment horizontal="center"/>
    </xf>
    <xf numFmtId="0" fontId="1" fillId="4" borderId="0" xfId="0" applyFont="1" applyFill="1" applyAlignment="1">
      <alignment horizontal="center"/>
    </xf>
    <xf numFmtId="0" fontId="1" fillId="4" borderId="10" xfId="0" applyFont="1" applyFill="1" applyBorder="1" applyAlignment="1">
      <alignment horizontal="center"/>
    </xf>
    <xf numFmtId="0" fontId="0" fillId="9" borderId="0" xfId="0" applyFill="1"/>
    <xf numFmtId="0" fontId="0" fillId="4" borderId="0" xfId="0" applyFill="1"/>
    <xf numFmtId="0" fontId="0" fillId="0" borderId="0" xfId="0" applyAlignment="1">
      <alignment vertical="top"/>
    </xf>
    <xf numFmtId="0" fontId="1" fillId="5" borderId="13" xfId="0" applyFont="1" applyFill="1" applyBorder="1" applyAlignment="1">
      <alignment horizontal="center" wrapText="1"/>
    </xf>
    <xf numFmtId="9" fontId="1" fillId="0" borderId="7" xfId="0" applyNumberFormat="1" applyFont="1" applyBorder="1"/>
    <xf numFmtId="0" fontId="0" fillId="5" borderId="2" xfId="0" applyFill="1" applyBorder="1" applyAlignment="1">
      <alignment horizontal="center"/>
    </xf>
    <xf numFmtId="0" fontId="0" fillId="5" borderId="4" xfId="0" applyFill="1" applyBorder="1" applyAlignment="1">
      <alignment horizontal="center"/>
    </xf>
    <xf numFmtId="0" fontId="1" fillId="5" borderId="24" xfId="0" applyFont="1" applyFill="1" applyBorder="1" applyAlignment="1">
      <alignment horizontal="center"/>
    </xf>
    <xf numFmtId="0" fontId="1" fillId="3" borderId="7" xfId="0" applyFont="1" applyFill="1" applyBorder="1" applyAlignment="1">
      <alignment horizontal="center"/>
    </xf>
    <xf numFmtId="0" fontId="1" fillId="5" borderId="9" xfId="0" applyFont="1" applyFill="1" applyBorder="1" applyAlignment="1">
      <alignment horizontal="center"/>
    </xf>
    <xf numFmtId="0" fontId="1" fillId="5" borderId="13" xfId="0" applyFont="1" applyFill="1" applyBorder="1" applyAlignment="1">
      <alignment horizontal="center"/>
    </xf>
    <xf numFmtId="0" fontId="1" fillId="0" borderId="50" xfId="0" applyFont="1" applyBorder="1" applyAlignment="1">
      <alignment wrapText="1"/>
    </xf>
    <xf numFmtId="0" fontId="0" fillId="0" borderId="50" xfId="0" applyBorder="1"/>
    <xf numFmtId="9" fontId="0" fillId="0" borderId="50" xfId="0" applyNumberFormat="1" applyBorder="1"/>
    <xf numFmtId="0" fontId="1" fillId="3" borderId="50" xfId="0" applyFont="1" applyFill="1" applyBorder="1" applyAlignment="1">
      <alignment horizontal="center" wrapText="1"/>
    </xf>
    <xf numFmtId="0" fontId="0" fillId="5" borderId="50" xfId="0" applyFill="1" applyBorder="1" applyAlignment="1">
      <alignment horizontal="center"/>
    </xf>
    <xf numFmtId="0" fontId="0" fillId="0" borderId="50" xfId="0" applyBorder="1" applyAlignment="1">
      <alignment wrapText="1"/>
    </xf>
    <xf numFmtId="164" fontId="0" fillId="0" borderId="50" xfId="2" applyNumberFormat="1" applyFont="1" applyBorder="1"/>
    <xf numFmtId="164" fontId="0" fillId="0" borderId="50" xfId="0" applyNumberFormat="1" applyBorder="1"/>
    <xf numFmtId="9" fontId="0" fillId="0" borderId="50" xfId="1" applyFont="1" applyBorder="1"/>
    <xf numFmtId="9" fontId="0" fillId="0" borderId="50" xfId="1" applyFont="1" applyBorder="1" applyAlignment="1">
      <alignment horizontal="center"/>
    </xf>
    <xf numFmtId="9" fontId="0" fillId="0" borderId="50" xfId="1" applyFont="1" applyFill="1" applyBorder="1"/>
    <xf numFmtId="9" fontId="0" fillId="0" borderId="50" xfId="1" applyFont="1" applyFill="1" applyBorder="1" applyAlignment="1">
      <alignment horizontal="center"/>
    </xf>
    <xf numFmtId="9" fontId="0" fillId="0" borderId="24" xfId="1" applyFont="1" applyBorder="1"/>
    <xf numFmtId="0" fontId="1" fillId="10" borderId="50" xfId="0" applyFont="1" applyFill="1" applyBorder="1" applyAlignment="1">
      <alignment wrapText="1"/>
    </xf>
    <xf numFmtId="0" fontId="0" fillId="10" borderId="50" xfId="0" applyFill="1" applyBorder="1" applyAlignment="1">
      <alignment horizontal="center"/>
    </xf>
    <xf numFmtId="0" fontId="1" fillId="10" borderId="50" xfId="0" applyFont="1" applyFill="1" applyBorder="1" applyAlignment="1">
      <alignment horizontal="center" wrapText="1"/>
    </xf>
    <xf numFmtId="0" fontId="1" fillId="11" borderId="7" xfId="0" applyFont="1" applyFill="1" applyBorder="1"/>
    <xf numFmtId="0" fontId="0" fillId="11" borderId="7" xfId="0" applyFill="1" applyBorder="1"/>
    <xf numFmtId="0" fontId="1" fillId="0" borderId="7" xfId="0" applyFont="1" applyFill="1" applyBorder="1"/>
    <xf numFmtId="0" fontId="0" fillId="0" borderId="7" xfId="0" applyFill="1" applyBorder="1"/>
    <xf numFmtId="0" fontId="1" fillId="10" borderId="7" xfId="0" applyFont="1" applyFill="1" applyBorder="1" applyAlignment="1">
      <alignment horizontal="center"/>
    </xf>
    <xf numFmtId="0" fontId="0" fillId="0" borderId="7" xfId="0" applyFill="1" applyBorder="1" applyAlignment="1">
      <alignment horizontal="center"/>
    </xf>
    <xf numFmtId="0" fontId="1" fillId="5" borderId="50" xfId="0" applyFont="1" applyFill="1" applyBorder="1" applyAlignment="1">
      <alignment horizontal="center"/>
    </xf>
    <xf numFmtId="164" fontId="0" fillId="0" borderId="50" xfId="0" applyNumberFormat="1" applyFill="1" applyBorder="1"/>
    <xf numFmtId="0" fontId="1" fillId="4" borderId="50" xfId="0" applyFont="1" applyFill="1" applyBorder="1" applyAlignment="1">
      <alignment horizontal="center"/>
    </xf>
    <xf numFmtId="3" fontId="0" fillId="0" borderId="50" xfId="1" applyNumberFormat="1" applyFont="1" applyBorder="1"/>
    <xf numFmtId="3" fontId="0" fillId="0" borderId="50" xfId="0" applyNumberFormat="1" applyBorder="1"/>
    <xf numFmtId="0" fontId="1" fillId="4" borderId="50" xfId="0" applyFont="1" applyFill="1" applyBorder="1" applyAlignment="1">
      <alignment horizontal="center"/>
    </xf>
    <xf numFmtId="0" fontId="1" fillId="7" borderId="50" xfId="0" applyFont="1" applyFill="1" applyBorder="1" applyAlignment="1">
      <alignment wrapText="1"/>
    </xf>
    <xf numFmtId="0" fontId="0" fillId="0" borderId="50" xfId="0" applyBorder="1" applyAlignment="1">
      <alignment horizontal="left"/>
    </xf>
    <xf numFmtId="1" fontId="0" fillId="0" borderId="50" xfId="1" applyNumberFormat="1" applyFont="1" applyBorder="1"/>
    <xf numFmtId="4" fontId="0" fillId="0" borderId="50" xfId="1" applyNumberFormat="1" applyFont="1" applyBorder="1"/>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0" xfId="0" applyAlignment="1">
      <alignment horizontal="left" vertical="center" wrapText="1"/>
    </xf>
    <xf numFmtId="0" fontId="0" fillId="0" borderId="31" xfId="0" applyBorder="1" applyAlignment="1">
      <alignment horizontal="left" vertical="center" wrapText="1"/>
    </xf>
    <xf numFmtId="0" fontId="0" fillId="4" borderId="32" xfId="0" applyFill="1" applyBorder="1" applyAlignment="1"/>
    <xf numFmtId="0" fontId="0" fillId="4" borderId="38" xfId="0" applyFill="1" applyBorder="1" applyAlignment="1">
      <alignment vertical="top"/>
    </xf>
    <xf numFmtId="0" fontId="0" fillId="4" borderId="34" xfId="0" applyFill="1" applyBorder="1" applyAlignment="1"/>
    <xf numFmtId="0" fontId="3" fillId="0" borderId="45" xfId="0" applyFont="1" applyBorder="1" applyAlignment="1">
      <alignment horizontal="center"/>
    </xf>
    <xf numFmtId="0" fontId="0" fillId="4" borderId="40" xfId="0" applyFill="1" applyBorder="1" applyAlignment="1"/>
    <xf numFmtId="0" fontId="1" fillId="5" borderId="16" xfId="0" applyFont="1" applyFill="1" applyBorder="1" applyAlignment="1">
      <alignment horizontal="center"/>
    </xf>
    <xf numFmtId="0" fontId="1" fillId="5" borderId="19" xfId="0" applyFont="1" applyFill="1" applyBorder="1" applyAlignment="1">
      <alignment horizontal="center"/>
    </xf>
    <xf numFmtId="0" fontId="1" fillId="5" borderId="20" xfId="0" applyFont="1" applyFill="1" applyBorder="1" applyAlignment="1">
      <alignment horizontal="center"/>
    </xf>
    <xf numFmtId="0" fontId="1" fillId="5" borderId="16" xfId="0" applyFont="1" applyFill="1" applyBorder="1" applyAlignment="1">
      <alignment horizontal="center" wrapText="1"/>
    </xf>
    <xf numFmtId="0" fontId="1" fillId="5" borderId="17" xfId="0" applyFont="1" applyFill="1" applyBorder="1" applyAlignment="1">
      <alignment horizontal="center" wrapText="1"/>
    </xf>
    <xf numFmtId="0" fontId="0" fillId="5" borderId="20" xfId="0" applyFill="1" applyBorder="1" applyAlignment="1">
      <alignment horizontal="center"/>
    </xf>
    <xf numFmtId="0" fontId="0" fillId="5" borderId="18" xfId="0" applyFill="1" applyBorder="1" applyAlignment="1">
      <alignment horizontal="center"/>
    </xf>
    <xf numFmtId="0" fontId="1" fillId="5" borderId="17" xfId="0" applyFont="1" applyFill="1" applyBorder="1" applyAlignment="1">
      <alignment horizontal="center"/>
    </xf>
    <xf numFmtId="0" fontId="1" fillId="5" borderId="19" xfId="0" applyFont="1" applyFill="1" applyBorder="1" applyAlignment="1">
      <alignment horizontal="center" wrapText="1"/>
    </xf>
    <xf numFmtId="0" fontId="1" fillId="5" borderId="20" xfId="0" applyFont="1" applyFill="1" applyBorder="1" applyAlignment="1">
      <alignment horizontal="center" wrapText="1"/>
    </xf>
    <xf numFmtId="0" fontId="1" fillId="5" borderId="23" xfId="0" applyFont="1" applyFill="1" applyBorder="1" applyAlignment="1">
      <alignment horizontal="center" wrapText="1"/>
    </xf>
    <xf numFmtId="0" fontId="1" fillId="5" borderId="6" xfId="0" applyFont="1" applyFill="1" applyBorder="1" applyAlignment="1">
      <alignment horizontal="center" wrapText="1"/>
    </xf>
    <xf numFmtId="0" fontId="1" fillId="5" borderId="26" xfId="0" applyFont="1" applyFill="1" applyBorder="1" applyAlignment="1">
      <alignment horizontal="center" wrapText="1"/>
    </xf>
    <xf numFmtId="0" fontId="1" fillId="5" borderId="12" xfId="0" applyFont="1" applyFill="1" applyBorder="1" applyAlignment="1">
      <alignment horizontal="center"/>
    </xf>
    <xf numFmtId="0" fontId="1" fillId="3" borderId="1" xfId="0" applyFont="1" applyFill="1" applyBorder="1" applyAlignment="1">
      <alignment horizontal="center"/>
    </xf>
    <xf numFmtId="0" fontId="1" fillId="3" borderId="5" xfId="0" applyFont="1" applyFill="1" applyBorder="1" applyAlignment="1">
      <alignment horizontal="center"/>
    </xf>
    <xf numFmtId="0" fontId="1" fillId="3" borderId="16" xfId="0" applyFont="1" applyFill="1" applyBorder="1" applyAlignment="1">
      <alignment horizontal="center" wrapText="1"/>
    </xf>
    <xf numFmtId="0" fontId="1" fillId="3" borderId="19" xfId="0" applyFont="1" applyFill="1" applyBorder="1" applyAlignment="1">
      <alignment horizontal="center" wrapText="1"/>
    </xf>
    <xf numFmtId="0" fontId="1" fillId="3" borderId="20" xfId="0" applyFont="1" applyFill="1" applyBorder="1" applyAlignment="1">
      <alignment horizontal="center" wrapText="1"/>
    </xf>
    <xf numFmtId="0" fontId="1" fillId="3" borderId="16" xfId="0" applyFont="1" applyFill="1" applyBorder="1" applyAlignment="1">
      <alignment horizontal="center"/>
    </xf>
    <xf numFmtId="0" fontId="1" fillId="3" borderId="19" xfId="0" applyFont="1" applyFill="1" applyBorder="1" applyAlignment="1">
      <alignment horizontal="center"/>
    </xf>
    <xf numFmtId="0" fontId="1" fillId="3" borderId="20" xfId="0" applyFont="1" applyFill="1" applyBorder="1" applyAlignment="1">
      <alignment horizontal="center"/>
    </xf>
    <xf numFmtId="0" fontId="1" fillId="5" borderId="9" xfId="0" applyFont="1" applyFill="1" applyBorder="1" applyAlignment="1">
      <alignment horizontal="center"/>
    </xf>
    <xf numFmtId="0" fontId="1" fillId="5" borderId="13" xfId="0" applyFont="1" applyFill="1" applyBorder="1" applyAlignment="1">
      <alignment horizontal="center"/>
    </xf>
    <xf numFmtId="0" fontId="1" fillId="3" borderId="9" xfId="0" applyFont="1" applyFill="1" applyBorder="1" applyAlignment="1">
      <alignment horizontal="center" wrapText="1"/>
    </xf>
    <xf numFmtId="0" fontId="1" fillId="3" borderId="13" xfId="0" applyFont="1" applyFill="1" applyBorder="1" applyAlignment="1">
      <alignment horizontal="center" wrapText="1"/>
    </xf>
    <xf numFmtId="0" fontId="1" fillId="5" borderId="50" xfId="0" applyFont="1" applyFill="1" applyBorder="1" applyAlignment="1">
      <alignment horizontal="center"/>
    </xf>
    <xf numFmtId="0" fontId="0" fillId="0" borderId="0" xfId="0" applyAlignment="1">
      <alignment horizontal="center" wrapText="1"/>
    </xf>
    <xf numFmtId="0" fontId="1" fillId="3" borderId="0" xfId="0" applyFont="1" applyFill="1" applyBorder="1" applyAlignment="1">
      <alignment horizontal="center" wrapText="1"/>
    </xf>
    <xf numFmtId="0" fontId="1" fillId="3" borderId="12" xfId="0" applyFont="1" applyFill="1" applyBorder="1" applyAlignment="1">
      <alignment horizontal="center" wrapText="1"/>
    </xf>
    <xf numFmtId="0" fontId="1" fillId="4" borderId="50" xfId="0" applyFont="1" applyFill="1" applyBorder="1" applyAlignment="1">
      <alignment horizontal="center"/>
    </xf>
    <xf numFmtId="0" fontId="1" fillId="5" borderId="8" xfId="0" applyFont="1" applyFill="1" applyBorder="1" applyAlignment="1">
      <alignment horizontal="center"/>
    </xf>
    <xf numFmtId="0" fontId="1" fillId="5" borderId="21" xfId="0" applyFont="1" applyFill="1" applyBorder="1" applyAlignment="1">
      <alignment horizontal="center"/>
    </xf>
    <xf numFmtId="0" fontId="1" fillId="5" borderId="24" xfId="0" applyFont="1" applyFill="1" applyBorder="1" applyAlignment="1">
      <alignment horizontal="center"/>
    </xf>
    <xf numFmtId="0" fontId="1" fillId="3" borderId="10" xfId="0" applyFont="1" applyFill="1" applyBorder="1" applyAlignment="1">
      <alignment horizontal="center" wrapText="1"/>
    </xf>
    <xf numFmtId="0" fontId="1" fillId="3" borderId="17" xfId="0" applyFont="1" applyFill="1" applyBorder="1" applyAlignment="1">
      <alignment horizontal="center" wrapText="1"/>
    </xf>
    <xf numFmtId="0" fontId="1" fillId="5" borderId="9" xfId="0" applyFont="1" applyFill="1" applyBorder="1" applyAlignment="1">
      <alignment horizontal="center" wrapText="1"/>
    </xf>
    <xf numFmtId="0" fontId="1" fillId="5" borderId="13" xfId="0" applyFont="1" applyFill="1" applyBorder="1" applyAlignment="1">
      <alignment horizontal="center" wrapText="1"/>
    </xf>
    <xf numFmtId="0" fontId="1" fillId="4" borderId="7" xfId="0" applyFont="1" applyFill="1" applyBorder="1" applyAlignment="1">
      <alignment horizontal="center" wrapText="1"/>
    </xf>
    <xf numFmtId="0" fontId="1" fillId="4" borderId="7" xfId="0" applyFont="1" applyFill="1" applyBorder="1" applyAlignment="1">
      <alignment horizontal="center"/>
    </xf>
    <xf numFmtId="0" fontId="1" fillId="4" borderId="7" xfId="0" applyFont="1" applyFill="1" applyBorder="1"/>
    <xf numFmtId="0" fontId="1" fillId="4" borderId="51" xfId="0" applyFont="1" applyFill="1" applyBorder="1" applyAlignment="1">
      <alignment horizontal="center"/>
    </xf>
    <xf numFmtId="0" fontId="1" fillId="4" borderId="52" xfId="0" applyFont="1" applyFill="1" applyBorder="1" applyAlignment="1">
      <alignment horizontal="center"/>
    </xf>
    <xf numFmtId="0" fontId="1" fillId="4" borderId="53" xfId="0" applyFont="1" applyFill="1" applyBorder="1" applyAlignment="1">
      <alignment horizontal="center"/>
    </xf>
    <xf numFmtId="0" fontId="1" fillId="5" borderId="7" xfId="0" applyFont="1" applyFill="1" applyBorder="1" applyAlignment="1">
      <alignment horizontal="center" wrapText="1"/>
    </xf>
    <xf numFmtId="0" fontId="0" fillId="5" borderId="7" xfId="0" applyFill="1" applyBorder="1" applyAlignment="1">
      <alignment horizontal="center"/>
    </xf>
    <xf numFmtId="0" fontId="1" fillId="5" borderId="7" xfId="0" applyFont="1" applyFill="1" applyBorder="1" applyAlignment="1"/>
    <xf numFmtId="0" fontId="1" fillId="0" borderId="0" xfId="0" applyFont="1" applyFill="1" applyAlignment="1">
      <alignment wrapText="1"/>
    </xf>
    <xf numFmtId="10" fontId="0" fillId="0" borderId="0" xfId="0" applyNumberFormat="1" applyFill="1" applyAlignment="1">
      <alignment wrapText="1"/>
    </xf>
    <xf numFmtId="0" fontId="0" fillId="0" borderId="0" xfId="0" applyFill="1" applyAlignment="1">
      <alignment wrapText="1"/>
    </xf>
    <xf numFmtId="9" fontId="0" fillId="0" borderId="0" xfId="1" applyFont="1" applyFill="1" applyAlignment="1">
      <alignment wrapText="1"/>
    </xf>
    <xf numFmtId="1" fontId="1" fillId="8" borderId="0" xfId="0" applyNumberFormat="1" applyFont="1" applyFill="1" applyAlignment="1">
      <alignment wrapText="1"/>
    </xf>
    <xf numFmtId="0" fontId="1" fillId="8" borderId="7" xfId="0" applyFont="1" applyFill="1" applyBorder="1" applyAlignment="1">
      <alignment wrapText="1"/>
    </xf>
    <xf numFmtId="9" fontId="1" fillId="8" borderId="7" xfId="0" applyNumberFormat="1" applyFont="1" applyFill="1" applyBorder="1" applyAlignment="1">
      <alignment wrapText="1"/>
    </xf>
    <xf numFmtId="9" fontId="0" fillId="0" borderId="7" xfId="1" applyFont="1" applyBorder="1" applyAlignment="1">
      <alignment wrapText="1"/>
    </xf>
    <xf numFmtId="9" fontId="0" fillId="0" borderId="7" xfId="1" applyFont="1" applyFill="1" applyBorder="1" applyAlignment="1">
      <alignment wrapText="1"/>
    </xf>
    <xf numFmtId="9" fontId="0" fillId="0" borderId="7" xfId="0" applyNumberFormat="1" applyBorder="1" applyAlignment="1">
      <alignment wrapText="1"/>
    </xf>
    <xf numFmtId="0" fontId="1" fillId="8" borderId="9" xfId="0" applyFont="1" applyFill="1" applyBorder="1" applyAlignment="1">
      <alignment horizontal="center" wrapText="1"/>
    </xf>
    <xf numFmtId="0" fontId="1" fillId="8" borderId="13" xfId="0" applyFont="1" applyFill="1" applyBorder="1" applyAlignment="1">
      <alignment horizontal="center" wrapText="1"/>
    </xf>
    <xf numFmtId="0" fontId="1" fillId="8" borderId="7" xfId="0" applyFont="1" applyFill="1" applyBorder="1" applyAlignment="1">
      <alignment horizontal="center"/>
    </xf>
    <xf numFmtId="0" fontId="1" fillId="8" borderId="8" xfId="0" applyFont="1" applyFill="1" applyBorder="1" applyAlignment="1">
      <alignment horizontal="center"/>
    </xf>
    <xf numFmtId="0" fontId="1" fillId="8" borderId="21" xfId="0" applyFont="1" applyFill="1" applyBorder="1" applyAlignment="1">
      <alignment horizontal="center"/>
    </xf>
    <xf numFmtId="0" fontId="1" fillId="8" borderId="24" xfId="0" applyFont="1" applyFill="1" applyBorder="1" applyAlignment="1">
      <alignment horizontal="center"/>
    </xf>
    <xf numFmtId="0" fontId="1" fillId="8" borderId="17" xfId="0" applyFont="1" applyFill="1" applyBorder="1" applyAlignment="1">
      <alignment horizontal="center"/>
    </xf>
    <xf numFmtId="0" fontId="1" fillId="8" borderId="12" xfId="0" applyFont="1" applyFill="1" applyBorder="1" applyAlignment="1">
      <alignment horizontal="center"/>
    </xf>
    <xf numFmtId="0" fontId="1" fillId="8" borderId="18" xfId="0" applyFont="1" applyFill="1" applyBorder="1" applyAlignment="1">
      <alignment horizontal="center"/>
    </xf>
    <xf numFmtId="0" fontId="1" fillId="8" borderId="7" xfId="0" applyFont="1" applyFill="1" applyBorder="1" applyAlignment="1">
      <alignment horizontal="center" wrapText="1"/>
    </xf>
    <xf numFmtId="0" fontId="1" fillId="8" borderId="7" xfId="0" applyFont="1" applyFill="1" applyBorder="1" applyAlignment="1">
      <alignment horizontal="center"/>
    </xf>
    <xf numFmtId="0" fontId="0" fillId="8" borderId="7" xfId="0" applyFill="1" applyBorder="1" applyAlignment="1">
      <alignment horizontal="center"/>
    </xf>
    <xf numFmtId="0" fontId="0" fillId="0" borderId="19" xfId="0" applyBorder="1" applyAlignment="1">
      <alignment horizontal="left" wrapText="1"/>
    </xf>
    <xf numFmtId="0" fontId="1" fillId="3" borderId="7" xfId="0" applyFont="1" applyFill="1" applyBorder="1" applyAlignment="1">
      <alignment wrapText="1"/>
    </xf>
    <xf numFmtId="1" fontId="0" fillId="0" borderId="7" xfId="1" applyNumberFormat="1" applyFont="1" applyBorder="1"/>
    <xf numFmtId="1" fontId="0" fillId="0" borderId="7" xfId="0" applyNumberFormat="1" applyBorder="1"/>
    <xf numFmtId="1" fontId="0" fillId="0" borderId="0" xfId="0" applyNumberFormat="1" applyBorder="1"/>
    <xf numFmtId="0" fontId="0" fillId="0" borderId="0" xfId="0" applyBorder="1"/>
    <xf numFmtId="0" fontId="0" fillId="0" borderId="7" xfId="0" applyFill="1" applyBorder="1" applyAlignment="1">
      <alignment horizontal="center" wrapText="1"/>
    </xf>
    <xf numFmtId="0" fontId="0" fillId="0" borderId="7" xfId="0" applyFill="1" applyBorder="1" applyAlignment="1">
      <alignment wrapText="1"/>
    </xf>
    <xf numFmtId="0" fontId="0" fillId="0" borderId="7" xfId="0" applyFill="1" applyBorder="1" applyAlignment="1"/>
    <xf numFmtId="0" fontId="0" fillId="0" borderId="7" xfId="0" applyFill="1" applyBorder="1" applyAlignment="1">
      <alignment vertical="center"/>
    </xf>
    <xf numFmtId="9" fontId="0" fillId="0" borderId="7" xfId="0" applyNumberFormat="1" applyFill="1" applyBorder="1" applyAlignment="1">
      <alignment horizontal="center"/>
    </xf>
    <xf numFmtId="0" fontId="4" fillId="0" borderId="33" xfId="3" applyBorder="1" applyAlignment="1">
      <alignment vertical="top" wrapText="1"/>
    </xf>
    <xf numFmtId="0" fontId="4" fillId="0" borderId="34" xfId="3" applyBorder="1" applyAlignment="1">
      <alignment vertical="top" wrapText="1"/>
    </xf>
    <xf numFmtId="0" fontId="4" fillId="0" borderId="35" xfId="3" applyBorder="1" applyAlignment="1">
      <alignment vertical="top" wrapText="1"/>
    </xf>
    <xf numFmtId="0" fontId="4" fillId="0" borderId="36" xfId="3" applyBorder="1" applyAlignment="1">
      <alignment vertical="top" wrapText="1"/>
    </xf>
    <xf numFmtId="0" fontId="4" fillId="0" borderId="0" xfId="3" applyAlignment="1">
      <alignment vertical="top" wrapText="1"/>
    </xf>
    <xf numFmtId="0" fontId="4" fillId="0" borderId="37" xfId="3" applyBorder="1" applyAlignment="1">
      <alignment vertical="top" wrapText="1"/>
    </xf>
    <xf numFmtId="0" fontId="4" fillId="0" borderId="34" xfId="3" applyBorder="1" applyAlignment="1">
      <alignment vertical="top"/>
    </xf>
    <xf numFmtId="0" fontId="4" fillId="0" borderId="35" xfId="3" applyBorder="1" applyAlignment="1">
      <alignment vertical="top"/>
    </xf>
    <xf numFmtId="0" fontId="4" fillId="0" borderId="36" xfId="3" applyBorder="1" applyAlignment="1">
      <alignment vertical="top"/>
    </xf>
    <xf numFmtId="0" fontId="4" fillId="0" borderId="0" xfId="3" applyAlignment="1">
      <alignment vertical="top"/>
    </xf>
    <xf numFmtId="0" fontId="4" fillId="0" borderId="37" xfId="3" applyBorder="1" applyAlignment="1">
      <alignment vertical="top"/>
    </xf>
    <xf numFmtId="0" fontId="4" fillId="0" borderId="39" xfId="3" applyBorder="1" applyAlignment="1">
      <alignment vertical="top" wrapText="1"/>
    </xf>
    <xf numFmtId="0" fontId="4" fillId="0" borderId="40" xfId="3" applyBorder="1" applyAlignment="1">
      <alignment vertical="top"/>
    </xf>
    <xf numFmtId="0" fontId="4" fillId="0" borderId="41" xfId="3" applyBorder="1" applyAlignment="1">
      <alignment vertical="top"/>
    </xf>
    <xf numFmtId="0" fontId="4" fillId="0" borderId="42" xfId="3" applyBorder="1" applyAlignment="1">
      <alignment vertical="top"/>
    </xf>
    <xf numFmtId="0" fontId="4" fillId="0" borderId="43" xfId="3" applyBorder="1" applyAlignment="1">
      <alignment vertical="top"/>
    </xf>
    <xf numFmtId="0" fontId="4" fillId="0" borderId="44" xfId="3" applyBorder="1" applyAlignment="1">
      <alignment vertical="top"/>
    </xf>
    <xf numFmtId="0" fontId="4" fillId="0" borderId="45" xfId="3" applyBorder="1" applyAlignment="1">
      <alignment vertical="top"/>
    </xf>
    <xf numFmtId="0" fontId="4" fillId="0" borderId="46" xfId="3" applyBorder="1" applyAlignment="1">
      <alignment vertical="top"/>
    </xf>
    <xf numFmtId="0" fontId="4" fillId="0" borderId="42" xfId="3" applyBorder="1" applyAlignment="1">
      <alignment wrapText="1"/>
    </xf>
    <xf numFmtId="0" fontId="4" fillId="0" borderId="0" xfId="3" applyAlignment="1">
      <alignment wrapText="1"/>
    </xf>
    <xf numFmtId="0" fontId="4" fillId="0" borderId="43" xfId="3" applyBorder="1" applyAlignment="1">
      <alignment wrapText="1"/>
    </xf>
    <xf numFmtId="0" fontId="4" fillId="0" borderId="47" xfId="3" applyBorder="1" applyAlignment="1">
      <alignment wrapText="1"/>
    </xf>
    <xf numFmtId="0" fontId="4" fillId="0" borderId="48" xfId="3" applyBorder="1" applyAlignment="1">
      <alignment wrapText="1"/>
    </xf>
    <xf numFmtId="0" fontId="4" fillId="0" borderId="49" xfId="3" applyBorder="1" applyAlignment="1">
      <alignment wrapText="1"/>
    </xf>
    <xf numFmtId="0" fontId="4" fillId="0" borderId="39" xfId="3" applyBorder="1" applyAlignment="1">
      <alignment wrapText="1"/>
    </xf>
    <xf numFmtId="0" fontId="4" fillId="0" borderId="40" xfId="3" applyBorder="1" applyAlignment="1">
      <alignment wrapText="1"/>
    </xf>
    <xf numFmtId="0" fontId="4" fillId="0" borderId="41" xfId="3" applyBorder="1" applyAlignment="1">
      <alignment wrapText="1"/>
    </xf>
    <xf numFmtId="0" fontId="4" fillId="0" borderId="40" xfId="3" applyBorder="1" applyAlignment="1"/>
    <xf numFmtId="0" fontId="4" fillId="0" borderId="41" xfId="3" applyBorder="1" applyAlignment="1"/>
    <xf numFmtId="0" fontId="4" fillId="0" borderId="42" xfId="3" applyBorder="1" applyAlignment="1"/>
    <xf numFmtId="0" fontId="4" fillId="0" borderId="0" xfId="3" applyAlignment="1"/>
    <xf numFmtId="0" fontId="4" fillId="0" borderId="43" xfId="3" applyBorder="1" applyAlignment="1"/>
    <xf numFmtId="0" fontId="4" fillId="0" borderId="47" xfId="3" applyBorder="1" applyAlignment="1"/>
    <xf numFmtId="0" fontId="4" fillId="0" borderId="48" xfId="3" applyBorder="1" applyAlignment="1"/>
    <xf numFmtId="0" fontId="4" fillId="0" borderId="49" xfId="3" applyBorder="1" applyAlignment="1"/>
    <xf numFmtId="0" fontId="1" fillId="5" borderId="7" xfId="0" applyFont="1" applyFill="1" applyBorder="1"/>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Percent of Student</a:t>
            </a:r>
            <a:r>
              <a:rPr lang="en-US" b="1" baseline="0"/>
              <a:t> </a:t>
            </a:r>
            <a:r>
              <a:rPr lang="en-US" b="1"/>
              <a:t>Gender by Student Type</a:t>
            </a:r>
          </a:p>
        </c:rich>
      </c:tx>
      <c:layout>
        <c:manualLayout>
          <c:xMode val="edge"/>
          <c:yMode val="edge"/>
          <c:x val="0.40164055027880874"/>
          <c:y val="5.6657206945430038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Demographics!$A$25</c:f>
              <c:strCache>
                <c:ptCount val="1"/>
                <c:pt idx="0">
                  <c:v>Female</c:v>
                </c:pt>
              </c:strCache>
            </c:strRef>
          </c:tx>
          <c:spPr>
            <a:solidFill>
              <a:schemeClr val="accent1"/>
            </a:solidFill>
            <a:ln>
              <a:noFill/>
            </a:ln>
            <a:effectLst/>
          </c:spPr>
          <c:invertIfNegative val="0"/>
          <c:cat>
            <c:multiLvlStrRef>
              <c:f>Demographics!$B$23:$AD$24</c:f>
              <c:multiLvlStrCache>
                <c:ptCount val="29"/>
                <c:lvl>
                  <c:pt idx="0">
                    <c:v>Fall 2017</c:v>
                  </c:pt>
                  <c:pt idx="1">
                    <c:v>Fall 2018</c:v>
                  </c:pt>
                  <c:pt idx="2">
                    <c:v>Fall 2019</c:v>
                  </c:pt>
                  <c:pt idx="3">
                    <c:v>Fall 2020</c:v>
                  </c:pt>
                  <c:pt idx="4">
                    <c:v>Fall 2017</c:v>
                  </c:pt>
                  <c:pt idx="5">
                    <c:v>Fall 2018</c:v>
                  </c:pt>
                  <c:pt idx="6">
                    <c:v>Fall 2019</c:v>
                  </c:pt>
                  <c:pt idx="7">
                    <c:v>Fall 2020</c:v>
                  </c:pt>
                  <c:pt idx="8">
                    <c:v>Fall 2017</c:v>
                  </c:pt>
                  <c:pt idx="9">
                    <c:v>Fall 2018</c:v>
                  </c:pt>
                  <c:pt idx="10">
                    <c:v>Fall 2019</c:v>
                  </c:pt>
                  <c:pt idx="11">
                    <c:v>Fall 2020</c:v>
                  </c:pt>
                  <c:pt idx="12">
                    <c:v>Fall 2017</c:v>
                  </c:pt>
                  <c:pt idx="13">
                    <c:v>Fall 2018</c:v>
                  </c:pt>
                  <c:pt idx="14">
                    <c:v>Fall 2019</c:v>
                  </c:pt>
                  <c:pt idx="15">
                    <c:v>Fall 2020</c:v>
                  </c:pt>
                  <c:pt idx="16">
                    <c:v>Fall 2017</c:v>
                  </c:pt>
                  <c:pt idx="17">
                    <c:v>Fall 2018</c:v>
                  </c:pt>
                  <c:pt idx="18">
                    <c:v>Fall 2019</c:v>
                  </c:pt>
                  <c:pt idx="19">
                    <c:v>Fall 2020</c:v>
                  </c:pt>
                  <c:pt idx="20">
                    <c:v>Fall 2017</c:v>
                  </c:pt>
                  <c:pt idx="21">
                    <c:v>Fall 2018</c:v>
                  </c:pt>
                  <c:pt idx="22">
                    <c:v>Fall 2019</c:v>
                  </c:pt>
                  <c:pt idx="23">
                    <c:v>Fall 2020</c:v>
                  </c:pt>
                  <c:pt idx="24">
                    <c:v>Fall 2017</c:v>
                  </c:pt>
                  <c:pt idx="25">
                    <c:v>Fall 2018</c:v>
                  </c:pt>
                  <c:pt idx="26">
                    <c:v>Fall 2019</c:v>
                  </c:pt>
                  <c:pt idx="27">
                    <c:v>Fall 2020</c:v>
                  </c:pt>
                  <c:pt idx="28">
                    <c:v>Fall 2020</c:v>
                  </c:pt>
                </c:lvl>
                <c:lvl>
                  <c:pt idx="0">
                    <c:v>Concurrent HS Student</c:v>
                  </c:pt>
                  <c:pt idx="4">
                    <c:v>Continuing</c:v>
                  </c:pt>
                  <c:pt idx="8">
                    <c:v>Early Admit</c:v>
                  </c:pt>
                  <c:pt idx="12">
                    <c:v>New First Time</c:v>
                  </c:pt>
                  <c:pt idx="16">
                    <c:v>Returning, Former</c:v>
                  </c:pt>
                  <c:pt idx="20">
                    <c:v>Transfer Rollup</c:v>
                  </c:pt>
                  <c:pt idx="24">
                    <c:v>Transient</c:v>
                  </c:pt>
                  <c:pt idx="28">
                    <c:v>Undeclared</c:v>
                  </c:pt>
                </c:lvl>
              </c:multiLvlStrCache>
            </c:multiLvlStrRef>
          </c:cat>
          <c:val>
            <c:numRef>
              <c:f>Demographics!$B$25:$AD$25</c:f>
              <c:numCache>
                <c:formatCode>0%</c:formatCode>
                <c:ptCount val="29"/>
                <c:pt idx="0">
                  <c:v>0.25</c:v>
                </c:pt>
                <c:pt idx="1">
                  <c:v>0.63122171945701355</c:v>
                </c:pt>
                <c:pt idx="2">
                  <c:v>0.63162970106075222</c:v>
                </c:pt>
                <c:pt idx="3">
                  <c:v>0.66100094428706324</c:v>
                </c:pt>
                <c:pt idx="4">
                  <c:v>0.57544757033248084</c:v>
                </c:pt>
                <c:pt idx="5">
                  <c:v>0.56687898089171973</c:v>
                </c:pt>
                <c:pt idx="6">
                  <c:v>0.55289898386132696</c:v>
                </c:pt>
                <c:pt idx="7">
                  <c:v>0.58167016806722693</c:v>
                </c:pt>
                <c:pt idx="8">
                  <c:v>1</c:v>
                </c:pt>
                <c:pt idx="9">
                  <c:v>0</c:v>
                </c:pt>
                <c:pt idx="10">
                  <c:v>1</c:v>
                </c:pt>
                <c:pt idx="11">
                  <c:v>0.33333333333333331</c:v>
                </c:pt>
                <c:pt idx="12">
                  <c:v>0.51909892262487756</c:v>
                </c:pt>
                <c:pt idx="13">
                  <c:v>0.52618657937806879</c:v>
                </c:pt>
                <c:pt idx="14">
                  <c:v>0.5313626532083634</c:v>
                </c:pt>
                <c:pt idx="15">
                  <c:v>0.57216940363007773</c:v>
                </c:pt>
                <c:pt idx="16">
                  <c:v>0.59585492227979275</c:v>
                </c:pt>
                <c:pt idx="17">
                  <c:v>0.58515283842794763</c:v>
                </c:pt>
                <c:pt idx="18">
                  <c:v>0.54</c:v>
                </c:pt>
                <c:pt idx="19">
                  <c:v>0.61728395061728392</c:v>
                </c:pt>
                <c:pt idx="20">
                  <c:v>0.62056737588652477</c:v>
                </c:pt>
                <c:pt idx="21">
                  <c:v>0.53776435045317217</c:v>
                </c:pt>
                <c:pt idx="22">
                  <c:v>0.54065934065934063</c:v>
                </c:pt>
                <c:pt idx="23">
                  <c:v>0.58241758241758246</c:v>
                </c:pt>
                <c:pt idx="24">
                  <c:v>0.69230769230769229</c:v>
                </c:pt>
                <c:pt idx="25">
                  <c:v>0.6428571428571429</c:v>
                </c:pt>
                <c:pt idx="26">
                  <c:v>0.46</c:v>
                </c:pt>
                <c:pt idx="27">
                  <c:v>0.45454545454545453</c:v>
                </c:pt>
                <c:pt idx="28">
                  <c:v>1</c:v>
                </c:pt>
              </c:numCache>
            </c:numRef>
          </c:val>
          <c:extLst>
            <c:ext xmlns:c16="http://schemas.microsoft.com/office/drawing/2014/chart" uri="{C3380CC4-5D6E-409C-BE32-E72D297353CC}">
              <c16:uniqueId val="{00000000-548F-48F5-9369-AFBA2470115F}"/>
            </c:ext>
          </c:extLst>
        </c:ser>
        <c:ser>
          <c:idx val="1"/>
          <c:order val="1"/>
          <c:tx>
            <c:strRef>
              <c:f>Demographics!$A$26</c:f>
              <c:strCache>
                <c:ptCount val="1"/>
                <c:pt idx="0">
                  <c:v>Male</c:v>
                </c:pt>
              </c:strCache>
            </c:strRef>
          </c:tx>
          <c:spPr>
            <a:solidFill>
              <a:srgbClr val="92D050"/>
            </a:solidFill>
            <a:ln>
              <a:noFill/>
            </a:ln>
            <a:effectLst/>
          </c:spPr>
          <c:invertIfNegative val="0"/>
          <c:cat>
            <c:multiLvlStrRef>
              <c:f>Demographics!$B$23:$AD$24</c:f>
              <c:multiLvlStrCache>
                <c:ptCount val="29"/>
                <c:lvl>
                  <c:pt idx="0">
                    <c:v>Fall 2017</c:v>
                  </c:pt>
                  <c:pt idx="1">
                    <c:v>Fall 2018</c:v>
                  </c:pt>
                  <c:pt idx="2">
                    <c:v>Fall 2019</c:v>
                  </c:pt>
                  <c:pt idx="3">
                    <c:v>Fall 2020</c:v>
                  </c:pt>
                  <c:pt idx="4">
                    <c:v>Fall 2017</c:v>
                  </c:pt>
                  <c:pt idx="5">
                    <c:v>Fall 2018</c:v>
                  </c:pt>
                  <c:pt idx="6">
                    <c:v>Fall 2019</c:v>
                  </c:pt>
                  <c:pt idx="7">
                    <c:v>Fall 2020</c:v>
                  </c:pt>
                  <c:pt idx="8">
                    <c:v>Fall 2017</c:v>
                  </c:pt>
                  <c:pt idx="9">
                    <c:v>Fall 2018</c:v>
                  </c:pt>
                  <c:pt idx="10">
                    <c:v>Fall 2019</c:v>
                  </c:pt>
                  <c:pt idx="11">
                    <c:v>Fall 2020</c:v>
                  </c:pt>
                  <c:pt idx="12">
                    <c:v>Fall 2017</c:v>
                  </c:pt>
                  <c:pt idx="13">
                    <c:v>Fall 2018</c:v>
                  </c:pt>
                  <c:pt idx="14">
                    <c:v>Fall 2019</c:v>
                  </c:pt>
                  <c:pt idx="15">
                    <c:v>Fall 2020</c:v>
                  </c:pt>
                  <c:pt idx="16">
                    <c:v>Fall 2017</c:v>
                  </c:pt>
                  <c:pt idx="17">
                    <c:v>Fall 2018</c:v>
                  </c:pt>
                  <c:pt idx="18">
                    <c:v>Fall 2019</c:v>
                  </c:pt>
                  <c:pt idx="19">
                    <c:v>Fall 2020</c:v>
                  </c:pt>
                  <c:pt idx="20">
                    <c:v>Fall 2017</c:v>
                  </c:pt>
                  <c:pt idx="21">
                    <c:v>Fall 2018</c:v>
                  </c:pt>
                  <c:pt idx="22">
                    <c:v>Fall 2019</c:v>
                  </c:pt>
                  <c:pt idx="23">
                    <c:v>Fall 2020</c:v>
                  </c:pt>
                  <c:pt idx="24">
                    <c:v>Fall 2017</c:v>
                  </c:pt>
                  <c:pt idx="25">
                    <c:v>Fall 2018</c:v>
                  </c:pt>
                  <c:pt idx="26">
                    <c:v>Fall 2019</c:v>
                  </c:pt>
                  <c:pt idx="27">
                    <c:v>Fall 2020</c:v>
                  </c:pt>
                  <c:pt idx="28">
                    <c:v>Fall 2020</c:v>
                  </c:pt>
                </c:lvl>
                <c:lvl>
                  <c:pt idx="0">
                    <c:v>Concurrent HS Student</c:v>
                  </c:pt>
                  <c:pt idx="4">
                    <c:v>Continuing</c:v>
                  </c:pt>
                  <c:pt idx="8">
                    <c:v>Early Admit</c:v>
                  </c:pt>
                  <c:pt idx="12">
                    <c:v>New First Time</c:v>
                  </c:pt>
                  <c:pt idx="16">
                    <c:v>Returning, Former</c:v>
                  </c:pt>
                  <c:pt idx="20">
                    <c:v>Transfer Rollup</c:v>
                  </c:pt>
                  <c:pt idx="24">
                    <c:v>Transient</c:v>
                  </c:pt>
                  <c:pt idx="28">
                    <c:v>Undeclared</c:v>
                  </c:pt>
                </c:lvl>
              </c:multiLvlStrCache>
            </c:multiLvlStrRef>
          </c:cat>
          <c:val>
            <c:numRef>
              <c:f>Demographics!$B$26:$AD$26</c:f>
              <c:numCache>
                <c:formatCode>0%</c:formatCode>
                <c:ptCount val="29"/>
                <c:pt idx="0">
                  <c:v>0.75</c:v>
                </c:pt>
                <c:pt idx="1">
                  <c:v>0.36877828054298645</c:v>
                </c:pt>
                <c:pt idx="2">
                  <c:v>0.36837029893924783</c:v>
                </c:pt>
                <c:pt idx="3">
                  <c:v>0.33899905571293676</c:v>
                </c:pt>
                <c:pt idx="4">
                  <c:v>0.42455242966751916</c:v>
                </c:pt>
                <c:pt idx="5">
                  <c:v>0.43312101910828027</c:v>
                </c:pt>
                <c:pt idx="6">
                  <c:v>0.44710101613867304</c:v>
                </c:pt>
                <c:pt idx="7">
                  <c:v>0.41832983193277312</c:v>
                </c:pt>
                <c:pt idx="8">
                  <c:v>0</c:v>
                </c:pt>
                <c:pt idx="9">
                  <c:v>1</c:v>
                </c:pt>
                <c:pt idx="10">
                  <c:v>0</c:v>
                </c:pt>
                <c:pt idx="11">
                  <c:v>0.66666666666666663</c:v>
                </c:pt>
                <c:pt idx="12">
                  <c:v>0.48090107737512244</c:v>
                </c:pt>
                <c:pt idx="13">
                  <c:v>0.47381342062193127</c:v>
                </c:pt>
                <c:pt idx="14">
                  <c:v>0.46791636625811101</c:v>
                </c:pt>
                <c:pt idx="15">
                  <c:v>0.42783059636992221</c:v>
                </c:pt>
                <c:pt idx="16">
                  <c:v>0.40414507772020725</c:v>
                </c:pt>
                <c:pt idx="17">
                  <c:v>0.41484716157205243</c:v>
                </c:pt>
                <c:pt idx="18">
                  <c:v>0.46</c:v>
                </c:pt>
                <c:pt idx="19">
                  <c:v>0.38271604938271603</c:v>
                </c:pt>
                <c:pt idx="20">
                  <c:v>0.37943262411347517</c:v>
                </c:pt>
                <c:pt idx="21">
                  <c:v>0.46223564954682778</c:v>
                </c:pt>
                <c:pt idx="22">
                  <c:v>0.45934065934065932</c:v>
                </c:pt>
                <c:pt idx="23">
                  <c:v>0.4175824175824176</c:v>
                </c:pt>
                <c:pt idx="24">
                  <c:v>0.30769230769230771</c:v>
                </c:pt>
                <c:pt idx="25">
                  <c:v>0.35714285714285715</c:v>
                </c:pt>
                <c:pt idx="26">
                  <c:v>0.54</c:v>
                </c:pt>
                <c:pt idx="27">
                  <c:v>0.54545454545454541</c:v>
                </c:pt>
                <c:pt idx="28">
                  <c:v>0</c:v>
                </c:pt>
              </c:numCache>
            </c:numRef>
          </c:val>
          <c:extLst>
            <c:ext xmlns:c16="http://schemas.microsoft.com/office/drawing/2014/chart" uri="{C3380CC4-5D6E-409C-BE32-E72D297353CC}">
              <c16:uniqueId val="{00000001-548F-48F5-9369-AFBA2470115F}"/>
            </c:ext>
          </c:extLst>
        </c:ser>
        <c:ser>
          <c:idx val="2"/>
          <c:order val="2"/>
          <c:tx>
            <c:strRef>
              <c:f>Demographics!$A$27</c:f>
              <c:strCache>
                <c:ptCount val="1"/>
                <c:pt idx="0">
                  <c:v>Not Reported</c:v>
                </c:pt>
              </c:strCache>
            </c:strRef>
          </c:tx>
          <c:spPr>
            <a:solidFill>
              <a:schemeClr val="accent3"/>
            </a:solidFill>
            <a:ln>
              <a:noFill/>
            </a:ln>
            <a:effectLst/>
          </c:spPr>
          <c:invertIfNegative val="0"/>
          <c:cat>
            <c:multiLvlStrRef>
              <c:f>Demographics!$B$23:$AD$24</c:f>
              <c:multiLvlStrCache>
                <c:ptCount val="29"/>
                <c:lvl>
                  <c:pt idx="0">
                    <c:v>Fall 2017</c:v>
                  </c:pt>
                  <c:pt idx="1">
                    <c:v>Fall 2018</c:v>
                  </c:pt>
                  <c:pt idx="2">
                    <c:v>Fall 2019</c:v>
                  </c:pt>
                  <c:pt idx="3">
                    <c:v>Fall 2020</c:v>
                  </c:pt>
                  <c:pt idx="4">
                    <c:v>Fall 2017</c:v>
                  </c:pt>
                  <c:pt idx="5">
                    <c:v>Fall 2018</c:v>
                  </c:pt>
                  <c:pt idx="6">
                    <c:v>Fall 2019</c:v>
                  </c:pt>
                  <c:pt idx="7">
                    <c:v>Fall 2020</c:v>
                  </c:pt>
                  <c:pt idx="8">
                    <c:v>Fall 2017</c:v>
                  </c:pt>
                  <c:pt idx="9">
                    <c:v>Fall 2018</c:v>
                  </c:pt>
                  <c:pt idx="10">
                    <c:v>Fall 2019</c:v>
                  </c:pt>
                  <c:pt idx="11">
                    <c:v>Fall 2020</c:v>
                  </c:pt>
                  <c:pt idx="12">
                    <c:v>Fall 2017</c:v>
                  </c:pt>
                  <c:pt idx="13">
                    <c:v>Fall 2018</c:v>
                  </c:pt>
                  <c:pt idx="14">
                    <c:v>Fall 2019</c:v>
                  </c:pt>
                  <c:pt idx="15">
                    <c:v>Fall 2020</c:v>
                  </c:pt>
                  <c:pt idx="16">
                    <c:v>Fall 2017</c:v>
                  </c:pt>
                  <c:pt idx="17">
                    <c:v>Fall 2018</c:v>
                  </c:pt>
                  <c:pt idx="18">
                    <c:v>Fall 2019</c:v>
                  </c:pt>
                  <c:pt idx="19">
                    <c:v>Fall 2020</c:v>
                  </c:pt>
                  <c:pt idx="20">
                    <c:v>Fall 2017</c:v>
                  </c:pt>
                  <c:pt idx="21">
                    <c:v>Fall 2018</c:v>
                  </c:pt>
                  <c:pt idx="22">
                    <c:v>Fall 2019</c:v>
                  </c:pt>
                  <c:pt idx="23">
                    <c:v>Fall 2020</c:v>
                  </c:pt>
                  <c:pt idx="24">
                    <c:v>Fall 2017</c:v>
                  </c:pt>
                  <c:pt idx="25">
                    <c:v>Fall 2018</c:v>
                  </c:pt>
                  <c:pt idx="26">
                    <c:v>Fall 2019</c:v>
                  </c:pt>
                  <c:pt idx="27">
                    <c:v>Fall 2020</c:v>
                  </c:pt>
                  <c:pt idx="28">
                    <c:v>Fall 2020</c:v>
                  </c:pt>
                </c:lvl>
                <c:lvl>
                  <c:pt idx="0">
                    <c:v>Concurrent HS Student</c:v>
                  </c:pt>
                  <c:pt idx="4">
                    <c:v>Continuing</c:v>
                  </c:pt>
                  <c:pt idx="8">
                    <c:v>Early Admit</c:v>
                  </c:pt>
                  <c:pt idx="12">
                    <c:v>New First Time</c:v>
                  </c:pt>
                  <c:pt idx="16">
                    <c:v>Returning, Former</c:v>
                  </c:pt>
                  <c:pt idx="20">
                    <c:v>Transfer Rollup</c:v>
                  </c:pt>
                  <c:pt idx="24">
                    <c:v>Transient</c:v>
                  </c:pt>
                  <c:pt idx="28">
                    <c:v>Undeclared</c:v>
                  </c:pt>
                </c:lvl>
              </c:multiLvlStrCache>
            </c:multiLvlStrRef>
          </c:cat>
          <c:val>
            <c:numRef>
              <c:f>Demographics!$B$27:$AD$27</c:f>
              <c:numCache>
                <c:formatCode>0%</c:formatCode>
                <c:ptCount val="29"/>
                <c:pt idx="0">
                  <c:v>0</c:v>
                </c:pt>
                <c:pt idx="1">
                  <c:v>0</c:v>
                </c:pt>
                <c:pt idx="2">
                  <c:v>0</c:v>
                </c:pt>
                <c:pt idx="4">
                  <c:v>0</c:v>
                </c:pt>
                <c:pt idx="5">
                  <c:v>0</c:v>
                </c:pt>
                <c:pt idx="6">
                  <c:v>0</c:v>
                </c:pt>
                <c:pt idx="8">
                  <c:v>0</c:v>
                </c:pt>
                <c:pt idx="9">
                  <c:v>0</c:v>
                </c:pt>
                <c:pt idx="10">
                  <c:v>0</c:v>
                </c:pt>
                <c:pt idx="12">
                  <c:v>0</c:v>
                </c:pt>
                <c:pt idx="13">
                  <c:v>0</c:v>
                </c:pt>
                <c:pt idx="14">
                  <c:v>7.2098053352559477E-4</c:v>
                </c:pt>
                <c:pt idx="16">
                  <c:v>0</c:v>
                </c:pt>
                <c:pt idx="17">
                  <c:v>0</c:v>
                </c:pt>
                <c:pt idx="18">
                  <c:v>0</c:v>
                </c:pt>
                <c:pt idx="20">
                  <c:v>0</c:v>
                </c:pt>
                <c:pt idx="21">
                  <c:v>0</c:v>
                </c:pt>
                <c:pt idx="22">
                  <c:v>0</c:v>
                </c:pt>
                <c:pt idx="24">
                  <c:v>0</c:v>
                </c:pt>
                <c:pt idx="25">
                  <c:v>0</c:v>
                </c:pt>
                <c:pt idx="26">
                  <c:v>0</c:v>
                </c:pt>
              </c:numCache>
            </c:numRef>
          </c:val>
          <c:extLst>
            <c:ext xmlns:c16="http://schemas.microsoft.com/office/drawing/2014/chart" uri="{C3380CC4-5D6E-409C-BE32-E72D297353CC}">
              <c16:uniqueId val="{00000000-3F49-47F4-AA5A-1DB5A95E681B}"/>
            </c:ext>
          </c:extLst>
        </c:ser>
        <c:dLbls>
          <c:showLegendKey val="0"/>
          <c:showVal val="0"/>
          <c:showCatName val="0"/>
          <c:showSerName val="0"/>
          <c:showPercent val="0"/>
          <c:showBubbleSize val="0"/>
        </c:dLbls>
        <c:gapWidth val="150"/>
        <c:overlap val="100"/>
        <c:axId val="940715455"/>
        <c:axId val="940717951"/>
      </c:barChart>
      <c:catAx>
        <c:axId val="9407154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717951"/>
        <c:crosses val="autoZero"/>
        <c:auto val="1"/>
        <c:lblAlgn val="ctr"/>
        <c:lblOffset val="100"/>
        <c:noMultiLvlLbl val="0"/>
      </c:catAx>
      <c:valAx>
        <c:axId val="94071795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7154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12698</xdr:rowOff>
    </xdr:from>
    <xdr:to>
      <xdr:col>24</xdr:col>
      <xdr:colOff>57150</xdr:colOff>
      <xdr:row>69</xdr:row>
      <xdr:rowOff>76200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2"/>
  <sheetViews>
    <sheetView tabSelected="1" workbookViewId="0">
      <selection activeCell="B19" sqref="B19:R21"/>
    </sheetView>
  </sheetViews>
  <sheetFormatPr defaultRowHeight="14.5" x14ac:dyDescent="0.35"/>
  <cols>
    <col min="1" max="1" width="1.7265625" customWidth="1"/>
    <col min="17" max="17" width="3.7265625" customWidth="1"/>
    <col min="18" max="18" width="2.81640625" customWidth="1"/>
    <col min="19" max="19" width="1.1796875" hidden="1" customWidth="1"/>
    <col min="20" max="20" width="0.1796875" hidden="1" customWidth="1"/>
  </cols>
  <sheetData>
    <row r="2" spans="1:20" ht="19" thickBot="1" x14ac:dyDescent="0.5">
      <c r="B2" s="193" t="s">
        <v>0</v>
      </c>
      <c r="C2" s="193"/>
      <c r="D2" s="193"/>
      <c r="E2" s="193"/>
      <c r="F2" s="193"/>
      <c r="G2" s="193"/>
      <c r="H2" s="193"/>
      <c r="I2" s="193"/>
      <c r="J2" s="193"/>
      <c r="K2" s="193"/>
      <c r="L2" s="193"/>
      <c r="M2" s="193"/>
      <c r="N2" s="193"/>
      <c r="O2" s="193"/>
      <c r="P2" s="193"/>
      <c r="Q2" s="193"/>
      <c r="R2" s="193"/>
    </row>
    <row r="3" spans="1:20" x14ac:dyDescent="0.35">
      <c r="A3" s="141"/>
      <c r="B3" s="184" t="s">
        <v>1</v>
      </c>
      <c r="C3" s="185"/>
      <c r="D3" s="185"/>
      <c r="E3" s="185"/>
      <c r="F3" s="185"/>
      <c r="G3" s="185"/>
      <c r="H3" s="185"/>
      <c r="I3" s="185"/>
      <c r="J3" s="185"/>
      <c r="K3" s="185"/>
      <c r="L3" s="185"/>
      <c r="M3" s="185"/>
      <c r="N3" s="185"/>
      <c r="O3" s="185"/>
      <c r="P3" s="185"/>
      <c r="Q3" s="185"/>
      <c r="R3" s="185"/>
      <c r="S3" s="185"/>
      <c r="T3" s="186"/>
    </row>
    <row r="4" spans="1:20" x14ac:dyDescent="0.35">
      <c r="A4" s="141"/>
      <c r="B4" s="187"/>
      <c r="C4" s="188"/>
      <c r="D4" s="188"/>
      <c r="E4" s="188"/>
      <c r="F4" s="188"/>
      <c r="G4" s="188"/>
      <c r="H4" s="188"/>
      <c r="I4" s="188"/>
      <c r="J4" s="188"/>
      <c r="K4" s="188"/>
      <c r="L4" s="188"/>
      <c r="M4" s="188"/>
      <c r="N4" s="188"/>
      <c r="O4" s="188"/>
      <c r="P4" s="188"/>
      <c r="Q4" s="188"/>
      <c r="R4" s="188"/>
      <c r="S4" s="188"/>
      <c r="T4" s="189"/>
    </row>
    <row r="5" spans="1:20" x14ac:dyDescent="0.35">
      <c r="A5" s="141"/>
      <c r="B5" s="187"/>
      <c r="C5" s="188"/>
      <c r="D5" s="188"/>
      <c r="E5" s="188"/>
      <c r="F5" s="188"/>
      <c r="G5" s="188"/>
      <c r="H5" s="188"/>
      <c r="I5" s="188"/>
      <c r="J5" s="188"/>
      <c r="K5" s="188"/>
      <c r="L5" s="188"/>
      <c r="M5" s="188"/>
      <c r="N5" s="188"/>
      <c r="O5" s="188"/>
      <c r="P5" s="188"/>
      <c r="Q5" s="188"/>
      <c r="R5" s="188"/>
      <c r="S5" s="188"/>
      <c r="T5" s="189"/>
    </row>
    <row r="6" spans="1:20" x14ac:dyDescent="0.35">
      <c r="A6" s="141"/>
      <c r="B6" s="187"/>
      <c r="C6" s="188"/>
      <c r="D6" s="188"/>
      <c r="E6" s="188"/>
      <c r="F6" s="188"/>
      <c r="G6" s="188"/>
      <c r="H6" s="188"/>
      <c r="I6" s="188"/>
      <c r="J6" s="188"/>
      <c r="K6" s="188"/>
      <c r="L6" s="188"/>
      <c r="M6" s="188"/>
      <c r="N6" s="188"/>
      <c r="O6" s="188"/>
      <c r="P6" s="188"/>
      <c r="Q6" s="188"/>
      <c r="R6" s="188"/>
      <c r="S6" s="188"/>
      <c r="T6" s="189"/>
    </row>
    <row r="7" spans="1:20" x14ac:dyDescent="0.35">
      <c r="A7" s="141"/>
      <c r="B7" s="187"/>
      <c r="C7" s="188"/>
      <c r="D7" s="188"/>
      <c r="E7" s="188"/>
      <c r="F7" s="188"/>
      <c r="G7" s="188"/>
      <c r="H7" s="188"/>
      <c r="I7" s="188"/>
      <c r="J7" s="188"/>
      <c r="K7" s="188"/>
      <c r="L7" s="188"/>
      <c r="M7" s="188"/>
      <c r="N7" s="188"/>
      <c r="O7" s="188"/>
      <c r="P7" s="188"/>
      <c r="Q7" s="188"/>
      <c r="R7" s="188"/>
      <c r="S7" s="188"/>
      <c r="T7" s="189"/>
    </row>
    <row r="8" spans="1:20" x14ac:dyDescent="0.35">
      <c r="A8" s="141"/>
      <c r="B8" s="187"/>
      <c r="C8" s="188"/>
      <c r="D8" s="188"/>
      <c r="E8" s="188"/>
      <c r="F8" s="188"/>
      <c r="G8" s="188"/>
      <c r="H8" s="188"/>
      <c r="I8" s="188"/>
      <c r="J8" s="188"/>
      <c r="K8" s="188"/>
      <c r="L8" s="188"/>
      <c r="M8" s="188"/>
      <c r="N8" s="188"/>
      <c r="O8" s="188"/>
      <c r="P8" s="188"/>
      <c r="Q8" s="188"/>
      <c r="R8" s="188"/>
      <c r="S8" s="188"/>
      <c r="T8" s="189"/>
    </row>
    <row r="9" spans="1:20" x14ac:dyDescent="0.35">
      <c r="A9" s="141"/>
      <c r="B9" s="187"/>
      <c r="C9" s="188"/>
      <c r="D9" s="188"/>
      <c r="E9" s="188"/>
      <c r="F9" s="188"/>
      <c r="G9" s="188"/>
      <c r="H9" s="188"/>
      <c r="I9" s="188"/>
      <c r="J9" s="188"/>
      <c r="K9" s="188"/>
      <c r="L9" s="188"/>
      <c r="M9" s="188"/>
      <c r="N9" s="188"/>
      <c r="O9" s="188"/>
      <c r="P9" s="188"/>
      <c r="Q9" s="188"/>
      <c r="R9" s="188"/>
      <c r="S9" s="188"/>
      <c r="T9" s="189"/>
    </row>
    <row r="10" spans="1:20" x14ac:dyDescent="0.35">
      <c r="A10" s="141"/>
      <c r="B10" s="187"/>
      <c r="C10" s="188"/>
      <c r="D10" s="188"/>
      <c r="E10" s="188"/>
      <c r="F10" s="188"/>
      <c r="G10" s="188"/>
      <c r="H10" s="188"/>
      <c r="I10" s="188"/>
      <c r="J10" s="188"/>
      <c r="K10" s="188"/>
      <c r="L10" s="188"/>
      <c r="M10" s="188"/>
      <c r="N10" s="188"/>
      <c r="O10" s="188"/>
      <c r="P10" s="188"/>
      <c r="Q10" s="188"/>
      <c r="R10" s="188"/>
      <c r="S10" s="188"/>
      <c r="T10" s="189"/>
    </row>
    <row r="11" spans="1:20" ht="14.25" customHeight="1" thickBot="1" x14ac:dyDescent="0.4">
      <c r="A11" s="141"/>
      <c r="B11" s="187"/>
      <c r="C11" s="188"/>
      <c r="D11" s="188"/>
      <c r="E11" s="188"/>
      <c r="F11" s="188"/>
      <c r="G11" s="188"/>
      <c r="H11" s="188"/>
      <c r="I11" s="188"/>
      <c r="J11" s="188"/>
      <c r="K11" s="188"/>
      <c r="L11" s="188"/>
      <c r="M11" s="188"/>
      <c r="N11" s="188"/>
      <c r="O11" s="188"/>
      <c r="P11" s="188"/>
      <c r="Q11" s="188"/>
      <c r="R11" s="188"/>
      <c r="S11" s="188"/>
      <c r="T11" s="189"/>
    </row>
    <row r="12" spans="1:20" ht="3" customHeight="1" x14ac:dyDescent="0.35">
      <c r="A12" s="141"/>
      <c r="B12" s="190"/>
      <c r="C12" s="190"/>
      <c r="D12" s="190"/>
      <c r="E12" s="190"/>
      <c r="F12" s="190"/>
      <c r="G12" s="190"/>
      <c r="H12" s="190"/>
      <c r="I12" s="190"/>
      <c r="J12" s="190"/>
      <c r="K12" s="190"/>
      <c r="L12" s="190"/>
      <c r="M12" s="190"/>
      <c r="N12" s="190"/>
      <c r="O12" s="190"/>
      <c r="P12" s="190"/>
      <c r="Q12" s="190"/>
      <c r="R12" s="190"/>
    </row>
    <row r="13" spans="1:20" ht="15" customHeight="1" x14ac:dyDescent="0.35">
      <c r="A13" s="141"/>
      <c r="B13" s="275" t="s">
        <v>313</v>
      </c>
      <c r="C13" s="276"/>
      <c r="D13" s="276"/>
      <c r="E13" s="276"/>
      <c r="F13" s="276"/>
      <c r="G13" s="276"/>
      <c r="H13" s="276"/>
      <c r="I13" s="276"/>
      <c r="J13" s="276"/>
      <c r="K13" s="276"/>
      <c r="L13" s="276"/>
      <c r="M13" s="276"/>
      <c r="N13" s="276"/>
      <c r="O13" s="276"/>
      <c r="P13" s="276"/>
      <c r="Q13" s="276"/>
      <c r="R13" s="277"/>
    </row>
    <row r="14" spans="1:20" x14ac:dyDescent="0.35">
      <c r="A14" s="141"/>
      <c r="B14" s="278"/>
      <c r="C14" s="279"/>
      <c r="D14" s="279"/>
      <c r="E14" s="279"/>
      <c r="F14" s="279"/>
      <c r="G14" s="279"/>
      <c r="H14" s="279"/>
      <c r="I14" s="279"/>
      <c r="J14" s="279"/>
      <c r="K14" s="279"/>
      <c r="L14" s="279"/>
      <c r="M14" s="279"/>
      <c r="N14" s="279"/>
      <c r="O14" s="279"/>
      <c r="P14" s="279"/>
      <c r="Q14" s="279"/>
      <c r="R14" s="280"/>
    </row>
    <row r="15" spans="1:20" x14ac:dyDescent="0.35">
      <c r="A15" s="141"/>
      <c r="B15" s="278"/>
      <c r="C15" s="279"/>
      <c r="D15" s="279"/>
      <c r="E15" s="279"/>
      <c r="F15" s="279"/>
      <c r="G15" s="279"/>
      <c r="H15" s="279"/>
      <c r="I15" s="279"/>
      <c r="J15" s="279"/>
      <c r="K15" s="279"/>
      <c r="L15" s="279"/>
      <c r="M15" s="279"/>
      <c r="N15" s="279"/>
      <c r="O15" s="279"/>
      <c r="P15" s="279"/>
      <c r="Q15" s="279"/>
      <c r="R15" s="280"/>
    </row>
    <row r="16" spans="1:20" x14ac:dyDescent="0.35">
      <c r="A16" s="141"/>
      <c r="B16" s="278"/>
      <c r="C16" s="279"/>
      <c r="D16" s="279"/>
      <c r="E16" s="279"/>
      <c r="F16" s="279"/>
      <c r="G16" s="279"/>
      <c r="H16" s="279"/>
      <c r="I16" s="279"/>
      <c r="J16" s="279"/>
      <c r="K16" s="279"/>
      <c r="L16" s="279"/>
      <c r="M16" s="279"/>
      <c r="N16" s="279"/>
      <c r="O16" s="279"/>
      <c r="P16" s="279"/>
      <c r="Q16" s="279"/>
      <c r="R16" s="280"/>
    </row>
    <row r="17" spans="1:18" x14ac:dyDescent="0.35">
      <c r="A17" s="141"/>
      <c r="B17" s="278"/>
      <c r="C17" s="279"/>
      <c r="D17" s="279"/>
      <c r="E17" s="279"/>
      <c r="F17" s="279"/>
      <c r="G17" s="279"/>
      <c r="H17" s="279"/>
      <c r="I17" s="279"/>
      <c r="J17" s="279"/>
      <c r="K17" s="279"/>
      <c r="L17" s="279"/>
      <c r="M17" s="279"/>
      <c r="N17" s="279"/>
      <c r="O17" s="279"/>
      <c r="P17" s="279"/>
      <c r="Q17" s="279"/>
      <c r="R17" s="280"/>
    </row>
    <row r="18" spans="1:18" ht="2.25" customHeight="1" x14ac:dyDescent="0.35">
      <c r="A18" s="141"/>
      <c r="B18" s="191"/>
      <c r="C18" s="191"/>
      <c r="D18" s="191"/>
      <c r="E18" s="191"/>
      <c r="F18" s="191"/>
      <c r="G18" s="191"/>
      <c r="H18" s="191"/>
      <c r="I18" s="191"/>
      <c r="J18" s="191"/>
      <c r="K18" s="191"/>
      <c r="L18" s="191"/>
      <c r="M18" s="191"/>
      <c r="N18" s="191"/>
      <c r="O18" s="191"/>
      <c r="P18" s="191"/>
      <c r="Q18" s="191"/>
      <c r="R18" s="191"/>
    </row>
    <row r="19" spans="1:18" x14ac:dyDescent="0.35">
      <c r="A19" s="141"/>
      <c r="B19" s="275" t="s">
        <v>314</v>
      </c>
      <c r="C19" s="281"/>
      <c r="D19" s="281"/>
      <c r="E19" s="281"/>
      <c r="F19" s="281"/>
      <c r="G19" s="281"/>
      <c r="H19" s="281"/>
      <c r="I19" s="281"/>
      <c r="J19" s="281"/>
      <c r="K19" s="281"/>
      <c r="L19" s="281"/>
      <c r="M19" s="281"/>
      <c r="N19" s="281"/>
      <c r="O19" s="281"/>
      <c r="P19" s="281"/>
      <c r="Q19" s="281"/>
      <c r="R19" s="282"/>
    </row>
    <row r="20" spans="1:18" x14ac:dyDescent="0.35">
      <c r="A20" s="141"/>
      <c r="B20" s="283"/>
      <c r="C20" s="284"/>
      <c r="D20" s="284"/>
      <c r="E20" s="284"/>
      <c r="F20" s="284"/>
      <c r="G20" s="284"/>
      <c r="H20" s="284"/>
      <c r="I20" s="284"/>
      <c r="J20" s="284"/>
      <c r="K20" s="284"/>
      <c r="L20" s="284"/>
      <c r="M20" s="284"/>
      <c r="N20" s="284"/>
      <c r="O20" s="284"/>
      <c r="P20" s="284"/>
      <c r="Q20" s="284"/>
      <c r="R20" s="285"/>
    </row>
    <row r="21" spans="1:18" ht="14.25" customHeight="1" x14ac:dyDescent="0.35">
      <c r="A21" s="141"/>
      <c r="B21" s="283"/>
      <c r="C21" s="284"/>
      <c r="D21" s="284"/>
      <c r="E21" s="284"/>
      <c r="F21" s="284"/>
      <c r="G21" s="284"/>
      <c r="H21" s="284"/>
      <c r="I21" s="284"/>
      <c r="J21" s="284"/>
      <c r="K21" s="284"/>
      <c r="L21" s="284"/>
      <c r="M21" s="284"/>
      <c r="N21" s="284"/>
      <c r="O21" s="284"/>
      <c r="P21" s="284"/>
      <c r="Q21" s="284"/>
      <c r="R21" s="285"/>
    </row>
    <row r="22" spans="1:18" ht="3.75" customHeight="1" thickBot="1" x14ac:dyDescent="0.4">
      <c r="A22" s="141"/>
      <c r="B22" s="192"/>
      <c r="C22" s="192"/>
      <c r="D22" s="192"/>
      <c r="E22" s="192"/>
      <c r="F22" s="192"/>
      <c r="G22" s="192"/>
      <c r="H22" s="192"/>
      <c r="I22" s="192"/>
      <c r="J22" s="192"/>
      <c r="K22" s="192"/>
      <c r="L22" s="192"/>
      <c r="M22" s="192"/>
      <c r="N22" s="192"/>
      <c r="O22" s="192"/>
      <c r="P22" s="192"/>
      <c r="Q22" s="192"/>
      <c r="R22" s="192"/>
    </row>
    <row r="23" spans="1:18" x14ac:dyDescent="0.35">
      <c r="A23" s="141"/>
      <c r="B23" s="286" t="s">
        <v>315</v>
      </c>
      <c r="C23" s="287"/>
      <c r="D23" s="287"/>
      <c r="E23" s="287"/>
      <c r="F23" s="287"/>
      <c r="G23" s="287"/>
      <c r="H23" s="287"/>
      <c r="I23" s="287"/>
      <c r="J23" s="287"/>
      <c r="K23" s="287"/>
      <c r="L23" s="287"/>
      <c r="M23" s="287"/>
      <c r="N23" s="287"/>
      <c r="O23" s="287"/>
      <c r="P23" s="287"/>
      <c r="Q23" s="287"/>
      <c r="R23" s="288"/>
    </row>
    <row r="24" spans="1:18" x14ac:dyDescent="0.35">
      <c r="A24" s="141"/>
      <c r="B24" s="289"/>
      <c r="C24" s="284"/>
      <c r="D24" s="284"/>
      <c r="E24" s="284"/>
      <c r="F24" s="284"/>
      <c r="G24" s="284"/>
      <c r="H24" s="284"/>
      <c r="I24" s="284"/>
      <c r="J24" s="284"/>
      <c r="K24" s="284"/>
      <c r="L24" s="284"/>
      <c r="M24" s="284"/>
      <c r="N24" s="284"/>
      <c r="O24" s="284"/>
      <c r="P24" s="284"/>
      <c r="Q24" s="284"/>
      <c r="R24" s="290"/>
    </row>
    <row r="25" spans="1:18" x14ac:dyDescent="0.35">
      <c r="A25" s="141"/>
      <c r="B25" s="289"/>
      <c r="C25" s="284"/>
      <c r="D25" s="284"/>
      <c r="E25" s="284"/>
      <c r="F25" s="284"/>
      <c r="G25" s="284"/>
      <c r="H25" s="284"/>
      <c r="I25" s="284"/>
      <c r="J25" s="284"/>
      <c r="K25" s="284"/>
      <c r="L25" s="284"/>
      <c r="M25" s="284"/>
      <c r="N25" s="284"/>
      <c r="O25" s="284"/>
      <c r="P25" s="284"/>
      <c r="Q25" s="284"/>
      <c r="R25" s="290"/>
    </row>
    <row r="26" spans="1:18" ht="10.5" customHeight="1" x14ac:dyDescent="0.35">
      <c r="A26" s="141"/>
      <c r="B26" s="289"/>
      <c r="C26" s="284"/>
      <c r="D26" s="284"/>
      <c r="E26" s="284"/>
      <c r="F26" s="284"/>
      <c r="G26" s="284"/>
      <c r="H26" s="284"/>
      <c r="I26" s="284"/>
      <c r="J26" s="284"/>
      <c r="K26" s="284"/>
      <c r="L26" s="284"/>
      <c r="M26" s="284"/>
      <c r="N26" s="284"/>
      <c r="O26" s="284"/>
      <c r="P26" s="284"/>
      <c r="Q26" s="284"/>
      <c r="R26" s="290"/>
    </row>
    <row r="27" spans="1:18" hidden="1" x14ac:dyDescent="0.35">
      <c r="A27" s="141"/>
      <c r="B27" s="289"/>
      <c r="C27" s="284"/>
      <c r="D27" s="284"/>
      <c r="E27" s="284"/>
      <c r="F27" s="284"/>
      <c r="G27" s="284"/>
      <c r="H27" s="284"/>
      <c r="I27" s="284"/>
      <c r="J27" s="284"/>
      <c r="K27" s="284"/>
      <c r="L27" s="284"/>
      <c r="M27" s="284"/>
      <c r="N27" s="284"/>
      <c r="O27" s="284"/>
      <c r="P27" s="284"/>
      <c r="Q27" s="284"/>
      <c r="R27" s="290"/>
    </row>
    <row r="28" spans="1:18" ht="15" hidden="1" thickBot="1" x14ac:dyDescent="0.4">
      <c r="A28" s="141"/>
      <c r="B28" s="291"/>
      <c r="C28" s="292"/>
      <c r="D28" s="292"/>
      <c r="E28" s="292"/>
      <c r="F28" s="292"/>
      <c r="G28" s="292"/>
      <c r="H28" s="292"/>
      <c r="I28" s="292"/>
      <c r="J28" s="292"/>
      <c r="K28" s="292"/>
      <c r="L28" s="292"/>
      <c r="M28" s="292"/>
      <c r="N28" s="292"/>
      <c r="O28" s="292"/>
      <c r="P28" s="292"/>
      <c r="Q28" s="292"/>
      <c r="R28" s="293"/>
    </row>
    <row r="29" spans="1:18" ht="25.5" customHeight="1" x14ac:dyDescent="0.35">
      <c r="A29" s="141"/>
      <c r="B29" s="294" t="s">
        <v>316</v>
      </c>
      <c r="C29" s="295"/>
      <c r="D29" s="295"/>
      <c r="E29" s="295"/>
      <c r="F29" s="295"/>
      <c r="G29" s="295"/>
      <c r="H29" s="295"/>
      <c r="I29" s="295"/>
      <c r="J29" s="295"/>
      <c r="K29" s="295"/>
      <c r="L29" s="295"/>
      <c r="M29" s="295"/>
      <c r="N29" s="295"/>
      <c r="O29" s="295"/>
      <c r="P29" s="295"/>
      <c r="Q29" s="295"/>
      <c r="R29" s="296"/>
    </row>
    <row r="30" spans="1:18" ht="24" customHeight="1" x14ac:dyDescent="0.35">
      <c r="A30" s="141"/>
      <c r="B30" s="294"/>
      <c r="C30" s="295"/>
      <c r="D30" s="295"/>
      <c r="E30" s="295"/>
      <c r="F30" s="295"/>
      <c r="G30" s="295"/>
      <c r="H30" s="295"/>
      <c r="I30" s="295"/>
      <c r="J30" s="295"/>
      <c r="K30" s="295"/>
      <c r="L30" s="295"/>
      <c r="M30" s="295"/>
      <c r="N30" s="295"/>
      <c r="O30" s="295"/>
      <c r="P30" s="295"/>
      <c r="Q30" s="295"/>
      <c r="R30" s="296"/>
    </row>
    <row r="31" spans="1:18" x14ac:dyDescent="0.35">
      <c r="A31" s="141"/>
      <c r="B31" s="294"/>
      <c r="C31" s="295"/>
      <c r="D31" s="295"/>
      <c r="E31" s="295"/>
      <c r="F31" s="295"/>
      <c r="G31" s="295"/>
      <c r="H31" s="295"/>
      <c r="I31" s="295"/>
      <c r="J31" s="295"/>
      <c r="K31" s="295"/>
      <c r="L31" s="295"/>
      <c r="M31" s="295"/>
      <c r="N31" s="295"/>
      <c r="O31" s="295"/>
      <c r="P31" s="295"/>
      <c r="Q31" s="295"/>
      <c r="R31" s="296"/>
    </row>
    <row r="32" spans="1:18" x14ac:dyDescent="0.35">
      <c r="A32" s="141"/>
      <c r="B32" s="294"/>
      <c r="C32" s="295"/>
      <c r="D32" s="295"/>
      <c r="E32" s="295"/>
      <c r="F32" s="295"/>
      <c r="G32" s="295"/>
      <c r="H32" s="295"/>
      <c r="I32" s="295"/>
      <c r="J32" s="295"/>
      <c r="K32" s="295"/>
      <c r="L32" s="295"/>
      <c r="M32" s="295"/>
      <c r="N32" s="295"/>
      <c r="O32" s="295"/>
      <c r="P32" s="295"/>
      <c r="Q32" s="295"/>
      <c r="R32" s="296"/>
    </row>
    <row r="33" spans="1:18" x14ac:dyDescent="0.35">
      <c r="A33" s="141"/>
      <c r="B33" s="294"/>
      <c r="C33" s="295"/>
      <c r="D33" s="295"/>
      <c r="E33" s="295"/>
      <c r="F33" s="295"/>
      <c r="G33" s="295"/>
      <c r="H33" s="295"/>
      <c r="I33" s="295"/>
      <c r="J33" s="295"/>
      <c r="K33" s="295"/>
      <c r="L33" s="295"/>
      <c r="M33" s="295"/>
      <c r="N33" s="295"/>
      <c r="O33" s="295"/>
      <c r="P33" s="295"/>
      <c r="Q33" s="295"/>
      <c r="R33" s="296"/>
    </row>
    <row r="34" spans="1:18" x14ac:dyDescent="0.35">
      <c r="A34" s="141"/>
      <c r="B34" s="294"/>
      <c r="C34" s="295"/>
      <c r="D34" s="295"/>
      <c r="E34" s="295"/>
      <c r="F34" s="295"/>
      <c r="G34" s="295"/>
      <c r="H34" s="295"/>
      <c r="I34" s="295"/>
      <c r="J34" s="295"/>
      <c r="K34" s="295"/>
      <c r="L34" s="295"/>
      <c r="M34" s="295"/>
      <c r="N34" s="295"/>
      <c r="O34" s="295"/>
      <c r="P34" s="295"/>
      <c r="Q34" s="295"/>
      <c r="R34" s="296"/>
    </row>
    <row r="35" spans="1:18" ht="11.5" customHeight="1" thickBot="1" x14ac:dyDescent="0.4">
      <c r="A35" s="141"/>
      <c r="B35" s="294"/>
      <c r="C35" s="295"/>
      <c r="D35" s="295"/>
      <c r="E35" s="295"/>
      <c r="F35" s="295"/>
      <c r="G35" s="295"/>
      <c r="H35" s="295"/>
      <c r="I35" s="295"/>
      <c r="J35" s="295"/>
      <c r="K35" s="295"/>
      <c r="L35" s="295"/>
      <c r="M35" s="295"/>
      <c r="N35" s="295"/>
      <c r="O35" s="295"/>
      <c r="P35" s="295"/>
      <c r="Q35" s="295"/>
      <c r="R35" s="296"/>
    </row>
    <row r="36" spans="1:18" ht="15" hidden="1" thickBot="1" x14ac:dyDescent="0.4">
      <c r="A36" s="141"/>
      <c r="B36" s="297"/>
      <c r="C36" s="298"/>
      <c r="D36" s="298"/>
      <c r="E36" s="298"/>
      <c r="F36" s="298"/>
      <c r="G36" s="298"/>
      <c r="H36" s="298"/>
      <c r="I36" s="298"/>
      <c r="J36" s="298"/>
      <c r="K36" s="298"/>
      <c r="L36" s="298"/>
      <c r="M36" s="298"/>
      <c r="N36" s="298"/>
      <c r="O36" s="298"/>
      <c r="P36" s="298"/>
      <c r="Q36" s="298"/>
      <c r="R36" s="299"/>
    </row>
    <row r="37" spans="1:18" ht="3" customHeight="1" thickBot="1" x14ac:dyDescent="0.4">
      <c r="A37" s="141"/>
      <c r="B37" s="194"/>
      <c r="C37" s="194"/>
      <c r="D37" s="194"/>
      <c r="E37" s="194"/>
      <c r="F37" s="194"/>
      <c r="G37" s="194"/>
      <c r="H37" s="194"/>
      <c r="I37" s="194"/>
      <c r="J37" s="194"/>
      <c r="K37" s="194"/>
      <c r="L37" s="194"/>
      <c r="M37" s="194"/>
      <c r="N37" s="194"/>
      <c r="O37" s="194"/>
      <c r="P37" s="194"/>
      <c r="Q37" s="194"/>
      <c r="R37" s="194"/>
    </row>
    <row r="38" spans="1:18" x14ac:dyDescent="0.35">
      <c r="A38" s="141"/>
      <c r="B38" s="300" t="s">
        <v>317</v>
      </c>
      <c r="C38" s="301"/>
      <c r="D38" s="301"/>
      <c r="E38" s="301"/>
      <c r="F38" s="301"/>
      <c r="G38" s="301"/>
      <c r="H38" s="301"/>
      <c r="I38" s="301"/>
      <c r="J38" s="301"/>
      <c r="K38" s="301"/>
      <c r="L38" s="301"/>
      <c r="M38" s="301"/>
      <c r="N38" s="301"/>
      <c r="O38" s="301"/>
      <c r="P38" s="301"/>
      <c r="Q38" s="301"/>
      <c r="R38" s="302"/>
    </row>
    <row r="39" spans="1:18" x14ac:dyDescent="0.35">
      <c r="A39" s="141"/>
      <c r="B39" s="294"/>
      <c r="C39" s="295"/>
      <c r="D39" s="295"/>
      <c r="E39" s="295"/>
      <c r="F39" s="295"/>
      <c r="G39" s="295"/>
      <c r="H39" s="295"/>
      <c r="I39" s="295"/>
      <c r="J39" s="295"/>
      <c r="K39" s="295"/>
      <c r="L39" s="295"/>
      <c r="M39" s="295"/>
      <c r="N39" s="295"/>
      <c r="O39" s="295"/>
      <c r="P39" s="295"/>
      <c r="Q39" s="295"/>
      <c r="R39" s="296"/>
    </row>
    <row r="40" spans="1:18" ht="15" thickBot="1" x14ac:dyDescent="0.4">
      <c r="A40" s="141"/>
      <c r="B40" s="297"/>
      <c r="C40" s="298"/>
      <c r="D40" s="298"/>
      <c r="E40" s="298"/>
      <c r="F40" s="298"/>
      <c r="G40" s="298"/>
      <c r="H40" s="298"/>
      <c r="I40" s="298"/>
      <c r="J40" s="298"/>
      <c r="K40" s="298"/>
      <c r="L40" s="298"/>
      <c r="M40" s="298"/>
      <c r="N40" s="298"/>
      <c r="O40" s="298"/>
      <c r="P40" s="298"/>
      <c r="Q40" s="298"/>
      <c r="R40" s="299"/>
    </row>
    <row r="41" spans="1:18" ht="3.75" customHeight="1" thickBot="1" x14ac:dyDescent="0.4">
      <c r="A41" s="141"/>
      <c r="B41" s="142"/>
      <c r="C41" s="142"/>
      <c r="D41" s="142"/>
      <c r="E41" s="142"/>
      <c r="F41" s="142"/>
      <c r="G41" s="142"/>
      <c r="H41" s="142"/>
      <c r="I41" s="142"/>
      <c r="J41" s="142"/>
      <c r="K41" s="142"/>
      <c r="L41" s="142"/>
      <c r="M41" s="142"/>
      <c r="N41" s="142"/>
      <c r="O41" s="142"/>
      <c r="P41" s="142"/>
      <c r="Q41" s="142"/>
      <c r="R41" s="142"/>
    </row>
    <row r="42" spans="1:18" x14ac:dyDescent="0.35">
      <c r="A42" s="141"/>
      <c r="B42" s="300" t="s">
        <v>318</v>
      </c>
      <c r="C42" s="303"/>
      <c r="D42" s="303"/>
      <c r="E42" s="303"/>
      <c r="F42" s="303"/>
      <c r="G42" s="303"/>
      <c r="H42" s="303"/>
      <c r="I42" s="303"/>
      <c r="J42" s="303"/>
      <c r="K42" s="303"/>
      <c r="L42" s="303"/>
      <c r="M42" s="303"/>
      <c r="N42" s="303"/>
      <c r="O42" s="303"/>
      <c r="P42" s="303"/>
      <c r="Q42" s="303"/>
      <c r="R42" s="304"/>
    </row>
    <row r="43" spans="1:18" ht="19.5" customHeight="1" x14ac:dyDescent="0.35">
      <c r="A43" s="141"/>
      <c r="B43" s="305"/>
      <c r="C43" s="306"/>
      <c r="D43" s="306"/>
      <c r="E43" s="306"/>
      <c r="F43" s="306"/>
      <c r="G43" s="306"/>
      <c r="H43" s="306"/>
      <c r="I43" s="306"/>
      <c r="J43" s="306"/>
      <c r="K43" s="306"/>
      <c r="L43" s="306"/>
      <c r="M43" s="306"/>
      <c r="N43" s="306"/>
      <c r="O43" s="306"/>
      <c r="P43" s="306"/>
      <c r="Q43" s="306"/>
      <c r="R43" s="307"/>
    </row>
    <row r="44" spans="1:18" ht="24" customHeight="1" thickBot="1" x14ac:dyDescent="0.4">
      <c r="A44" s="141"/>
      <c r="B44" s="308"/>
      <c r="C44" s="309"/>
      <c r="D44" s="309"/>
      <c r="E44" s="309"/>
      <c r="F44" s="309"/>
      <c r="G44" s="309"/>
      <c r="H44" s="309"/>
      <c r="I44" s="309"/>
      <c r="J44" s="309"/>
      <c r="K44" s="309"/>
      <c r="L44" s="309"/>
      <c r="M44" s="309"/>
      <c r="N44" s="309"/>
      <c r="O44" s="309"/>
      <c r="P44" s="309"/>
      <c r="Q44" s="309"/>
      <c r="R44" s="310"/>
    </row>
    <row r="45" spans="1:18" ht="3" customHeight="1" x14ac:dyDescent="0.35">
      <c r="A45" s="141"/>
      <c r="B45" s="142"/>
      <c r="C45" s="142"/>
      <c r="D45" s="142"/>
      <c r="E45" s="142"/>
      <c r="F45" s="142"/>
      <c r="G45" s="142"/>
      <c r="H45" s="142"/>
      <c r="I45" s="142"/>
      <c r="J45" s="142"/>
      <c r="K45" s="142"/>
      <c r="L45" s="142"/>
      <c r="M45" s="142"/>
      <c r="N45" s="142"/>
      <c r="O45" s="142"/>
      <c r="P45" s="142"/>
      <c r="Q45" s="142"/>
      <c r="R45" s="142"/>
    </row>
    <row r="52" spans="5:5" x14ac:dyDescent="0.35">
      <c r="E52" s="143"/>
    </row>
  </sheetData>
  <mergeCells count="12">
    <mergeCell ref="B2:R2"/>
    <mergeCell ref="B23:R28"/>
    <mergeCell ref="B29:R36"/>
    <mergeCell ref="B37:R37"/>
    <mergeCell ref="B38:R40"/>
    <mergeCell ref="B42:R44"/>
    <mergeCell ref="B3:T11"/>
    <mergeCell ref="B12:R12"/>
    <mergeCell ref="B13:R17"/>
    <mergeCell ref="B18:R18"/>
    <mergeCell ref="B19:R21"/>
    <mergeCell ref="B22:R22"/>
  </mergeCells>
  <hyperlinks>
    <hyperlink ref="B13:R17" location="'Student Enrollment Patterns'!A1" display="'Student Enrollment Patterns'!A1"/>
    <hyperlink ref="B19:R21" location="'Tuition Status'!A1" display="'Tuition Status'!A1"/>
    <hyperlink ref="B23:R28" location="'Special Pops'!A1" display="'Special Pops'!A1"/>
    <hyperlink ref="B29:R36" location="'Special Pops'!A1" display="'Special Pops'!A1"/>
    <hyperlink ref="B38:R40" location="'Market HS Pen'!A1" display="'Market HS Pen'!A1"/>
    <hyperlink ref="B42:R44" location="Demographics!A1" display="Demographics!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0"/>
  <sheetViews>
    <sheetView workbookViewId="0"/>
  </sheetViews>
  <sheetFormatPr defaultRowHeight="14.5" x14ac:dyDescent="0.35"/>
  <cols>
    <col min="1" max="1" width="23.7265625" style="5" bestFit="1" customWidth="1"/>
    <col min="2" max="2" width="10.26953125" customWidth="1"/>
    <col min="3" max="3" width="10.453125" customWidth="1"/>
    <col min="4" max="5" width="8.1796875" customWidth="1"/>
    <col min="6" max="6" width="13.26953125" customWidth="1"/>
    <col min="7" max="7" width="9.54296875" customWidth="1"/>
    <col min="8" max="9" width="8.1796875" customWidth="1"/>
    <col min="10" max="10" width="8.26953125" customWidth="1"/>
    <col min="11" max="11" width="8.1796875" customWidth="1"/>
    <col min="12" max="12" width="8.7265625" customWidth="1"/>
    <col min="13" max="13" width="8.26953125" customWidth="1"/>
    <col min="14" max="14" width="11" customWidth="1"/>
    <col min="15" max="15" width="8.1796875" customWidth="1"/>
    <col min="16" max="16" width="8.1796875" style="2" customWidth="1"/>
    <col min="17" max="21" width="8.1796875" customWidth="1"/>
    <col min="22" max="22" width="10" customWidth="1"/>
    <col min="23" max="23" width="8.1796875" bestFit="1" customWidth="1"/>
    <col min="24" max="24" width="8.453125" customWidth="1"/>
    <col min="25" max="25" width="8.1796875" bestFit="1" customWidth="1"/>
    <col min="26" max="26" width="8.453125" customWidth="1"/>
    <col min="27" max="27" width="8.1796875" bestFit="1" customWidth="1"/>
    <col min="28" max="28" width="9.54296875" bestFit="1" customWidth="1"/>
    <col min="29" max="34" width="8.1796875" bestFit="1" customWidth="1"/>
    <col min="35" max="36" width="6.54296875" style="5" bestFit="1" customWidth="1"/>
    <col min="37" max="39" width="6.54296875" bestFit="1" customWidth="1"/>
    <col min="40" max="40" width="9.453125" bestFit="1" customWidth="1"/>
  </cols>
  <sheetData>
    <row r="1" spans="1:36" ht="29" x14ac:dyDescent="0.35">
      <c r="A1" s="58" t="s">
        <v>2</v>
      </c>
      <c r="B1" s="14" t="s">
        <v>3</v>
      </c>
      <c r="C1" s="14" t="s">
        <v>4</v>
      </c>
      <c r="D1" s="14" t="s">
        <v>5</v>
      </c>
      <c r="E1" s="14" t="s">
        <v>6</v>
      </c>
      <c r="F1" s="14" t="s">
        <v>7</v>
      </c>
      <c r="G1" s="14" t="s">
        <v>8</v>
      </c>
      <c r="H1" s="37" t="s">
        <v>9</v>
      </c>
      <c r="I1" s="37" t="s">
        <v>10</v>
      </c>
      <c r="J1" s="37" t="s">
        <v>11</v>
      </c>
      <c r="K1" s="14" t="s">
        <v>12</v>
      </c>
      <c r="L1" s="14" t="s">
        <v>13</v>
      </c>
      <c r="M1" s="14" t="s">
        <v>43</v>
      </c>
      <c r="N1" s="14" t="s">
        <v>14</v>
      </c>
      <c r="P1"/>
      <c r="AF1" s="5"/>
      <c r="AG1" s="5"/>
      <c r="AI1"/>
      <c r="AJ1"/>
    </row>
    <row r="2" spans="1:36" x14ac:dyDescent="0.35">
      <c r="A2" s="11" t="s">
        <v>15</v>
      </c>
      <c r="B2" s="8">
        <v>4</v>
      </c>
      <c r="C2" s="8">
        <v>2346</v>
      </c>
      <c r="D2" s="8">
        <v>1</v>
      </c>
      <c r="E2" s="8"/>
      <c r="F2" s="8">
        <v>1021</v>
      </c>
      <c r="G2" s="8">
        <v>193</v>
      </c>
      <c r="H2" s="32">
        <v>245</v>
      </c>
      <c r="I2" s="32">
        <v>37</v>
      </c>
      <c r="J2" s="32">
        <v>0</v>
      </c>
      <c r="K2" s="8">
        <f>H2+I2+J2</f>
        <v>282</v>
      </c>
      <c r="L2" s="8">
        <v>12</v>
      </c>
      <c r="M2" s="8"/>
      <c r="N2" s="8">
        <v>3860</v>
      </c>
      <c r="P2"/>
      <c r="AF2" s="5"/>
      <c r="AG2" s="5"/>
      <c r="AI2"/>
      <c r="AJ2"/>
    </row>
    <row r="3" spans="1:36" x14ac:dyDescent="0.35">
      <c r="A3" s="11" t="s">
        <v>16</v>
      </c>
      <c r="B3" s="8">
        <v>884</v>
      </c>
      <c r="C3" s="8">
        <v>2826</v>
      </c>
      <c r="D3" s="8">
        <v>1</v>
      </c>
      <c r="E3" s="8"/>
      <c r="F3" s="8">
        <v>1222</v>
      </c>
      <c r="G3" s="8">
        <v>229</v>
      </c>
      <c r="H3" s="32">
        <v>286</v>
      </c>
      <c r="I3" s="32"/>
      <c r="J3" s="32">
        <v>45</v>
      </c>
      <c r="K3" s="8">
        <f>H3+I3+J3</f>
        <v>331</v>
      </c>
      <c r="L3" s="8">
        <v>14</v>
      </c>
      <c r="M3" s="8"/>
      <c r="N3" s="8">
        <v>5507</v>
      </c>
      <c r="P3" s="49"/>
      <c r="Q3" s="35"/>
      <c r="R3" s="35"/>
      <c r="S3" s="35"/>
      <c r="AF3" s="5"/>
      <c r="AG3" s="5"/>
      <c r="AI3"/>
      <c r="AJ3"/>
    </row>
    <row r="4" spans="1:36" x14ac:dyDescent="0.35">
      <c r="A4" s="11" t="s">
        <v>17</v>
      </c>
      <c r="B4" s="8">
        <v>1035</v>
      </c>
      <c r="C4" s="8">
        <v>3342</v>
      </c>
      <c r="D4" s="8">
        <v>3</v>
      </c>
      <c r="E4" s="8"/>
      <c r="F4" s="8">
        <v>1386</v>
      </c>
      <c r="G4" s="8">
        <v>259</v>
      </c>
      <c r="H4" s="8">
        <v>461</v>
      </c>
      <c r="I4" s="8">
        <v>2</v>
      </c>
      <c r="J4" s="8">
        <v>24</v>
      </c>
      <c r="K4" s="8">
        <v>486</v>
      </c>
      <c r="L4" s="8">
        <v>28</v>
      </c>
      <c r="M4" s="8"/>
      <c r="N4" s="8">
        <f>B4+C4+D4+F4+G4+H4+I4+J4+L4</f>
        <v>6540</v>
      </c>
      <c r="O4" s="56"/>
      <c r="P4"/>
      <c r="AF4" s="5"/>
      <c r="AG4" s="5"/>
      <c r="AI4"/>
      <c r="AJ4"/>
    </row>
    <row r="5" spans="1:36" x14ac:dyDescent="0.35">
      <c r="A5" s="11" t="s">
        <v>18</v>
      </c>
      <c r="B5" s="8">
        <v>1057</v>
      </c>
      <c r="C5" s="8">
        <v>3808</v>
      </c>
      <c r="D5" s="8">
        <v>3</v>
      </c>
      <c r="E5" s="8">
        <v>2</v>
      </c>
      <c r="F5" s="8">
        <v>1158</v>
      </c>
      <c r="G5" s="8">
        <v>324</v>
      </c>
      <c r="H5" s="8">
        <v>247</v>
      </c>
      <c r="I5" s="8">
        <v>2</v>
      </c>
      <c r="J5" s="8">
        <v>24</v>
      </c>
      <c r="K5" s="8">
        <v>273</v>
      </c>
      <c r="L5" s="8">
        <v>33</v>
      </c>
      <c r="M5" s="55">
        <v>3</v>
      </c>
      <c r="N5" s="55">
        <v>6660</v>
      </c>
      <c r="P5"/>
      <c r="Q5" s="57"/>
      <c r="AH5" s="5"/>
    </row>
    <row r="6" spans="1:36" x14ac:dyDescent="0.35">
      <c r="B6" s="49"/>
      <c r="C6" s="49"/>
      <c r="D6" s="49"/>
      <c r="E6" s="49"/>
      <c r="F6" s="49"/>
      <c r="G6" s="49"/>
      <c r="H6" s="49"/>
      <c r="I6" s="49"/>
      <c r="J6" s="49"/>
      <c r="K6" s="49"/>
      <c r="L6" s="49"/>
      <c r="M6" s="49"/>
      <c r="N6" s="49"/>
      <c r="O6" s="49"/>
    </row>
    <row r="7" spans="1:36" ht="14.5" customHeight="1" x14ac:dyDescent="0.35">
      <c r="A7" s="92"/>
      <c r="B7" s="195" t="s">
        <v>4</v>
      </c>
      <c r="C7" s="196"/>
      <c r="D7" s="196"/>
      <c r="E7" s="197"/>
      <c r="F7" s="195" t="s">
        <v>7</v>
      </c>
      <c r="G7" s="196"/>
      <c r="H7" s="196"/>
      <c r="I7" s="197"/>
      <c r="J7" s="196" t="s">
        <v>8</v>
      </c>
      <c r="K7" s="196"/>
      <c r="L7" s="196"/>
      <c r="M7" s="196"/>
      <c r="N7" s="195" t="s">
        <v>12</v>
      </c>
      <c r="O7" s="196"/>
      <c r="P7" s="196"/>
      <c r="Q7" s="197"/>
      <c r="R7" s="196" t="s">
        <v>13</v>
      </c>
      <c r="S7" s="196"/>
      <c r="T7" s="196"/>
      <c r="U7" s="197"/>
      <c r="V7" s="198" t="s">
        <v>19</v>
      </c>
      <c r="W7" s="200" t="s">
        <v>20</v>
      </c>
      <c r="X7" s="198" t="s">
        <v>21</v>
      </c>
      <c r="Y7" s="200" t="s">
        <v>20</v>
      </c>
      <c r="Z7" s="198" t="s">
        <v>22</v>
      </c>
      <c r="AA7" s="200" t="s">
        <v>20</v>
      </c>
      <c r="AB7" s="195" t="s">
        <v>23</v>
      </c>
      <c r="AC7" s="200" t="s">
        <v>20</v>
      </c>
    </row>
    <row r="8" spans="1:36" ht="29" x14ac:dyDescent="0.35">
      <c r="A8" s="101" t="s">
        <v>24</v>
      </c>
      <c r="B8" s="133" t="s">
        <v>15</v>
      </c>
      <c r="C8" s="134" t="s">
        <v>16</v>
      </c>
      <c r="D8" s="134" t="s">
        <v>17</v>
      </c>
      <c r="E8" s="77" t="s">
        <v>18</v>
      </c>
      <c r="F8" s="133" t="s">
        <v>15</v>
      </c>
      <c r="G8" s="134" t="s">
        <v>16</v>
      </c>
      <c r="H8" s="134" t="s">
        <v>17</v>
      </c>
      <c r="I8" s="77" t="s">
        <v>18</v>
      </c>
      <c r="J8" s="134" t="s">
        <v>15</v>
      </c>
      <c r="K8" s="134" t="s">
        <v>16</v>
      </c>
      <c r="L8" s="134" t="s">
        <v>17</v>
      </c>
      <c r="M8" s="134" t="s">
        <v>18</v>
      </c>
      <c r="N8" s="133" t="s">
        <v>15</v>
      </c>
      <c r="O8" s="134" t="s">
        <v>16</v>
      </c>
      <c r="P8" s="134" t="s">
        <v>17</v>
      </c>
      <c r="Q8" s="77" t="s">
        <v>18</v>
      </c>
      <c r="R8" s="134" t="s">
        <v>15</v>
      </c>
      <c r="S8" s="134" t="s">
        <v>16</v>
      </c>
      <c r="T8" s="134" t="s">
        <v>17</v>
      </c>
      <c r="U8" s="77" t="s">
        <v>18</v>
      </c>
      <c r="V8" s="199"/>
      <c r="W8" s="201"/>
      <c r="X8" s="199"/>
      <c r="Y8" s="201"/>
      <c r="Z8" s="199"/>
      <c r="AA8" s="201"/>
      <c r="AB8" s="202"/>
      <c r="AC8" s="201"/>
    </row>
    <row r="9" spans="1:36" x14ac:dyDescent="0.35">
      <c r="A9" s="61" t="s">
        <v>25</v>
      </c>
      <c r="B9" s="2"/>
      <c r="C9" s="2">
        <v>3</v>
      </c>
      <c r="D9" s="2">
        <v>4</v>
      </c>
      <c r="E9" s="2">
        <v>5</v>
      </c>
      <c r="F9" s="3"/>
      <c r="G9" s="2">
        <v>0</v>
      </c>
      <c r="H9" s="2">
        <v>2</v>
      </c>
      <c r="I9" s="2"/>
      <c r="J9" s="3"/>
      <c r="K9" s="2"/>
      <c r="L9" s="2"/>
      <c r="M9" s="2">
        <v>2</v>
      </c>
      <c r="N9" s="78"/>
      <c r="O9" s="2"/>
      <c r="P9" s="2">
        <v>1</v>
      </c>
      <c r="Q9" s="79"/>
      <c r="R9" s="2"/>
      <c r="S9" s="2"/>
      <c r="T9" s="2"/>
      <c r="V9" s="6">
        <f t="shared" ref="V9:V26" si="0">B9+F9+J9+N9+R9</f>
        <v>0</v>
      </c>
      <c r="W9" s="18">
        <f t="shared" ref="W9:W24" si="1">V9/V$24</f>
        <v>0</v>
      </c>
      <c r="X9" s="6">
        <f t="shared" ref="X9:X26" si="2">C9+G9+K9+O9+S9</f>
        <v>3</v>
      </c>
      <c r="Y9" s="18">
        <f t="shared" ref="Y9:Y24" si="3">X9/X$24</f>
        <v>5.0675675675675678E-3</v>
      </c>
      <c r="Z9" s="6">
        <f t="shared" ref="Z9:Z24" si="4">D9+H9+L9+P9+T9</f>
        <v>7</v>
      </c>
      <c r="AA9" s="18">
        <f>Z9/Z$24</f>
        <v>7.9096045197740109E-3</v>
      </c>
      <c r="AB9" s="60">
        <f>E9+I9+M9+Q9+U9</f>
        <v>7</v>
      </c>
      <c r="AC9" s="65">
        <f>AB9/AB$24</f>
        <v>9.5108695652173919E-3</v>
      </c>
    </row>
    <row r="10" spans="1:36" x14ac:dyDescent="0.35">
      <c r="A10" s="61" t="s">
        <v>26</v>
      </c>
      <c r="B10" s="2"/>
      <c r="C10" s="2">
        <v>4</v>
      </c>
      <c r="D10" s="2">
        <v>9</v>
      </c>
      <c r="E10" s="2">
        <v>7</v>
      </c>
      <c r="F10" s="3"/>
      <c r="G10" s="2">
        <v>2</v>
      </c>
      <c r="H10" s="2">
        <v>1</v>
      </c>
      <c r="I10" s="2"/>
      <c r="J10" s="3"/>
      <c r="K10" s="2">
        <v>1</v>
      </c>
      <c r="L10" s="2">
        <v>1</v>
      </c>
      <c r="M10" s="2"/>
      <c r="N10" s="78"/>
      <c r="O10" s="2"/>
      <c r="P10" s="2">
        <v>1</v>
      </c>
      <c r="Q10" s="79">
        <v>1</v>
      </c>
      <c r="R10" s="2"/>
      <c r="S10" s="2"/>
      <c r="T10" s="2"/>
      <c r="V10" s="6">
        <f t="shared" si="0"/>
        <v>0</v>
      </c>
      <c r="W10" s="18">
        <f t="shared" si="1"/>
        <v>0</v>
      </c>
      <c r="X10" s="6">
        <f t="shared" si="2"/>
        <v>7</v>
      </c>
      <c r="Y10" s="18">
        <f t="shared" si="3"/>
        <v>1.1824324324324325E-2</v>
      </c>
      <c r="Z10" s="6">
        <f t="shared" si="4"/>
        <v>12</v>
      </c>
      <c r="AA10" s="18">
        <f t="shared" ref="AA10:AA24" si="5">Z10/Z$24</f>
        <v>1.3559322033898305E-2</v>
      </c>
      <c r="AB10" s="60">
        <f t="shared" ref="AB10:AB24" si="6">E10+I10+M10+Q10+U10</f>
        <v>8</v>
      </c>
      <c r="AC10" s="65">
        <f t="shared" ref="AC10:AC24" si="7">AB10/AB$24</f>
        <v>1.0869565217391304E-2</v>
      </c>
    </row>
    <row r="11" spans="1:36" x14ac:dyDescent="0.35">
      <c r="A11" s="61" t="s">
        <v>27</v>
      </c>
      <c r="B11" s="2">
        <v>1</v>
      </c>
      <c r="C11" s="2">
        <v>18</v>
      </c>
      <c r="D11" s="2">
        <v>53</v>
      </c>
      <c r="E11" s="2">
        <v>65</v>
      </c>
      <c r="F11" s="3">
        <v>3</v>
      </c>
      <c r="G11" s="2">
        <v>9</v>
      </c>
      <c r="H11" s="2">
        <v>21</v>
      </c>
      <c r="I11" s="2">
        <v>4</v>
      </c>
      <c r="J11" s="3"/>
      <c r="K11" s="2">
        <v>1</v>
      </c>
      <c r="L11" s="2">
        <v>3</v>
      </c>
      <c r="M11" s="2">
        <v>1</v>
      </c>
      <c r="N11" s="78"/>
      <c r="O11" s="2">
        <v>1</v>
      </c>
      <c r="P11" s="2">
        <v>9</v>
      </c>
      <c r="Q11" s="79">
        <v>2</v>
      </c>
      <c r="R11" s="2"/>
      <c r="S11" s="2"/>
      <c r="T11" s="2"/>
      <c r="V11" s="6">
        <f t="shared" si="0"/>
        <v>4</v>
      </c>
      <c r="W11" s="18">
        <f t="shared" si="1"/>
        <v>2.3255813953488372E-2</v>
      </c>
      <c r="X11" s="6">
        <f t="shared" si="2"/>
        <v>29</v>
      </c>
      <c r="Y11" s="18">
        <f t="shared" si="3"/>
        <v>4.8986486486486486E-2</v>
      </c>
      <c r="Z11" s="6">
        <f t="shared" si="4"/>
        <v>86</v>
      </c>
      <c r="AA11" s="18">
        <f t="shared" si="5"/>
        <v>9.7175141242937857E-2</v>
      </c>
      <c r="AB11" s="60">
        <f t="shared" si="6"/>
        <v>72</v>
      </c>
      <c r="AC11" s="65">
        <f t="shared" si="7"/>
        <v>9.7826086956521743E-2</v>
      </c>
    </row>
    <row r="12" spans="1:36" ht="29" x14ac:dyDescent="0.35">
      <c r="A12" s="61" t="s">
        <v>28</v>
      </c>
      <c r="B12" s="2">
        <v>3</v>
      </c>
      <c r="C12" s="2">
        <v>7</v>
      </c>
      <c r="D12" s="2">
        <v>7</v>
      </c>
      <c r="E12" s="2">
        <v>7</v>
      </c>
      <c r="F12" s="3">
        <v>1</v>
      </c>
      <c r="G12" s="2">
        <v>2</v>
      </c>
      <c r="H12" s="2">
        <v>0</v>
      </c>
      <c r="I12" s="2">
        <v>1</v>
      </c>
      <c r="J12" s="3"/>
      <c r="K12" s="2"/>
      <c r="L12" s="2"/>
      <c r="M12" s="2"/>
      <c r="N12" s="78"/>
      <c r="O12" s="2"/>
      <c r="Q12" s="79"/>
      <c r="R12" s="2"/>
      <c r="S12" s="2"/>
      <c r="T12" s="2"/>
      <c r="V12" s="6">
        <f t="shared" si="0"/>
        <v>4</v>
      </c>
      <c r="W12" s="18">
        <f t="shared" si="1"/>
        <v>2.3255813953488372E-2</v>
      </c>
      <c r="X12" s="6">
        <f t="shared" si="2"/>
        <v>9</v>
      </c>
      <c r="Y12" s="18">
        <f t="shared" si="3"/>
        <v>1.5202702702702704E-2</v>
      </c>
      <c r="Z12" s="6">
        <f t="shared" si="4"/>
        <v>7</v>
      </c>
      <c r="AA12" s="18">
        <f t="shared" si="5"/>
        <v>7.9096045197740109E-3</v>
      </c>
      <c r="AB12" s="60">
        <f t="shared" si="6"/>
        <v>8</v>
      </c>
      <c r="AC12" s="65">
        <f t="shared" si="7"/>
        <v>1.0869565217391304E-2</v>
      </c>
    </row>
    <row r="13" spans="1:36" ht="29" x14ac:dyDescent="0.35">
      <c r="A13" s="61" t="s">
        <v>29</v>
      </c>
      <c r="B13" s="2"/>
      <c r="C13" s="2">
        <v>11</v>
      </c>
      <c r="D13" s="2">
        <v>23</v>
      </c>
      <c r="E13" s="2">
        <v>37</v>
      </c>
      <c r="F13" s="3"/>
      <c r="G13" s="2">
        <v>20</v>
      </c>
      <c r="H13" s="2">
        <v>8</v>
      </c>
      <c r="I13" s="2">
        <v>10</v>
      </c>
      <c r="J13" s="3"/>
      <c r="K13" s="2"/>
      <c r="L13" s="2"/>
      <c r="M13" s="2"/>
      <c r="N13" s="78"/>
      <c r="O13" s="2">
        <v>4</v>
      </c>
      <c r="P13" s="2">
        <v>2</v>
      </c>
      <c r="Q13" s="79">
        <v>1</v>
      </c>
      <c r="R13" s="2"/>
      <c r="S13" s="2"/>
      <c r="T13" s="2"/>
      <c r="V13" s="6">
        <f t="shared" si="0"/>
        <v>0</v>
      </c>
      <c r="W13" s="18">
        <f t="shared" si="1"/>
        <v>0</v>
      </c>
      <c r="X13" s="6">
        <f t="shared" si="2"/>
        <v>35</v>
      </c>
      <c r="Y13" s="18">
        <f t="shared" si="3"/>
        <v>5.9121621621621621E-2</v>
      </c>
      <c r="Z13" s="6">
        <f t="shared" si="4"/>
        <v>33</v>
      </c>
      <c r="AA13" s="18">
        <f t="shared" si="5"/>
        <v>3.7288135593220341E-2</v>
      </c>
      <c r="AB13" s="60">
        <f t="shared" si="6"/>
        <v>48</v>
      </c>
      <c r="AC13" s="65">
        <f t="shared" si="7"/>
        <v>6.5217391304347824E-2</v>
      </c>
    </row>
    <row r="14" spans="1:36" ht="29" x14ac:dyDescent="0.35">
      <c r="A14" s="61" t="s">
        <v>30</v>
      </c>
      <c r="B14" s="2"/>
      <c r="C14" s="2">
        <v>4</v>
      </c>
      <c r="D14" s="2">
        <v>4</v>
      </c>
      <c r="E14" s="2">
        <v>2</v>
      </c>
      <c r="F14" s="3">
        <v>1</v>
      </c>
      <c r="G14" s="2">
        <v>2</v>
      </c>
      <c r="H14" s="2">
        <v>1</v>
      </c>
      <c r="I14" s="2"/>
      <c r="J14" s="3"/>
      <c r="K14" s="2"/>
      <c r="L14" s="2">
        <v>1</v>
      </c>
      <c r="M14" s="2"/>
      <c r="N14" s="78"/>
      <c r="O14" s="2">
        <v>1</v>
      </c>
      <c r="Q14" s="79">
        <v>1</v>
      </c>
      <c r="R14" s="2"/>
      <c r="S14" s="2"/>
      <c r="T14" s="2"/>
      <c r="V14" s="6">
        <f t="shared" si="0"/>
        <v>1</v>
      </c>
      <c r="W14" s="18">
        <f t="shared" si="1"/>
        <v>5.8139534883720929E-3</v>
      </c>
      <c r="X14" s="6">
        <f t="shared" si="2"/>
        <v>7</v>
      </c>
      <c r="Y14" s="18">
        <f t="shared" si="3"/>
        <v>1.1824324324324325E-2</v>
      </c>
      <c r="Z14" s="6">
        <f t="shared" si="4"/>
        <v>6</v>
      </c>
      <c r="AA14" s="18">
        <f t="shared" si="5"/>
        <v>6.7796610169491523E-3</v>
      </c>
      <c r="AB14" s="60">
        <f t="shared" si="6"/>
        <v>3</v>
      </c>
      <c r="AC14" s="65">
        <f t="shared" si="7"/>
        <v>4.076086956521739E-3</v>
      </c>
    </row>
    <row r="15" spans="1:36" ht="29" x14ac:dyDescent="0.35">
      <c r="A15" s="61" t="s">
        <v>31</v>
      </c>
      <c r="B15" s="2"/>
      <c r="C15" s="2">
        <v>4</v>
      </c>
      <c r="D15" s="2">
        <v>7</v>
      </c>
      <c r="E15" s="2">
        <v>2</v>
      </c>
      <c r="F15" s="3">
        <v>0</v>
      </c>
      <c r="G15" s="2">
        <v>0</v>
      </c>
      <c r="H15" s="2">
        <v>0</v>
      </c>
      <c r="I15" s="2"/>
      <c r="J15" s="3"/>
      <c r="K15" s="2"/>
      <c r="L15" s="2">
        <v>1</v>
      </c>
      <c r="M15" s="2"/>
      <c r="N15" s="78"/>
      <c r="O15" s="2">
        <v>1</v>
      </c>
      <c r="Q15" s="79">
        <v>1</v>
      </c>
      <c r="R15" s="2"/>
      <c r="S15" s="2"/>
      <c r="T15" s="2"/>
      <c r="V15" s="6">
        <f t="shared" si="0"/>
        <v>0</v>
      </c>
      <c r="W15" s="18">
        <f t="shared" si="1"/>
        <v>0</v>
      </c>
      <c r="X15" s="6">
        <f t="shared" si="2"/>
        <v>5</v>
      </c>
      <c r="Y15" s="18">
        <f t="shared" si="3"/>
        <v>8.4459459459459464E-3</v>
      </c>
      <c r="Z15" s="6">
        <f t="shared" si="4"/>
        <v>8</v>
      </c>
      <c r="AA15" s="18">
        <f t="shared" si="5"/>
        <v>9.0395480225988704E-3</v>
      </c>
      <c r="AB15" s="60">
        <f t="shared" si="6"/>
        <v>3</v>
      </c>
      <c r="AC15" s="65">
        <f t="shared" si="7"/>
        <v>4.076086956521739E-3</v>
      </c>
    </row>
    <row r="16" spans="1:36" x14ac:dyDescent="0.35">
      <c r="A16" s="61" t="s">
        <v>32</v>
      </c>
      <c r="B16" s="2"/>
      <c r="C16" s="2">
        <v>20</v>
      </c>
      <c r="D16" s="2">
        <v>41</v>
      </c>
      <c r="E16" s="2">
        <v>36</v>
      </c>
      <c r="F16" s="3">
        <v>0</v>
      </c>
      <c r="G16" s="2">
        <v>3</v>
      </c>
      <c r="H16" s="2">
        <v>2</v>
      </c>
      <c r="I16" s="2"/>
      <c r="J16" s="3"/>
      <c r="K16" s="2"/>
      <c r="L16" s="2">
        <v>1</v>
      </c>
      <c r="M16" s="2">
        <v>2</v>
      </c>
      <c r="N16" s="78"/>
      <c r="O16" s="2">
        <v>4</v>
      </c>
      <c r="P16" s="2">
        <v>6</v>
      </c>
      <c r="Q16" s="79">
        <v>4</v>
      </c>
      <c r="R16" s="2"/>
      <c r="S16" s="2"/>
      <c r="T16" s="2">
        <v>1</v>
      </c>
      <c r="U16" s="2">
        <v>1</v>
      </c>
      <c r="V16" s="6">
        <f t="shared" si="0"/>
        <v>0</v>
      </c>
      <c r="W16" s="18">
        <f t="shared" si="1"/>
        <v>0</v>
      </c>
      <c r="X16" s="6">
        <f t="shared" si="2"/>
        <v>27</v>
      </c>
      <c r="Y16" s="18">
        <f t="shared" si="3"/>
        <v>4.5608108108108107E-2</v>
      </c>
      <c r="Z16" s="6">
        <f t="shared" si="4"/>
        <v>51</v>
      </c>
      <c r="AA16" s="18">
        <f t="shared" si="5"/>
        <v>5.7627118644067797E-2</v>
      </c>
      <c r="AB16" s="60">
        <f t="shared" si="6"/>
        <v>43</v>
      </c>
      <c r="AC16" s="65">
        <f t="shared" si="7"/>
        <v>5.8423913043478264E-2</v>
      </c>
    </row>
    <row r="17" spans="1:40" x14ac:dyDescent="0.35">
      <c r="A17" s="61" t="s">
        <v>33</v>
      </c>
      <c r="B17" s="2">
        <v>4</v>
      </c>
      <c r="C17" s="2">
        <v>111</v>
      </c>
      <c r="D17" s="2">
        <v>187</v>
      </c>
      <c r="E17" s="2">
        <v>152</v>
      </c>
      <c r="F17" s="3">
        <v>6</v>
      </c>
      <c r="G17" s="2">
        <v>13</v>
      </c>
      <c r="H17" s="2">
        <v>50</v>
      </c>
      <c r="I17" s="2">
        <v>12</v>
      </c>
      <c r="J17" s="3"/>
      <c r="K17" s="2">
        <v>18</v>
      </c>
      <c r="L17" s="2">
        <v>11</v>
      </c>
      <c r="M17" s="2">
        <v>12</v>
      </c>
      <c r="N17" s="78">
        <v>3</v>
      </c>
      <c r="O17" s="2">
        <v>26</v>
      </c>
      <c r="P17" s="2">
        <v>63</v>
      </c>
      <c r="Q17" s="79">
        <v>29</v>
      </c>
      <c r="R17" s="2"/>
      <c r="S17" s="2"/>
      <c r="T17" s="2">
        <v>2</v>
      </c>
      <c r="U17" s="2">
        <v>1</v>
      </c>
      <c r="V17" s="6">
        <f t="shared" si="0"/>
        <v>13</v>
      </c>
      <c r="W17" s="18">
        <f t="shared" si="1"/>
        <v>7.5581395348837205E-2</v>
      </c>
      <c r="X17" s="6">
        <f t="shared" si="2"/>
        <v>168</v>
      </c>
      <c r="Y17" s="18">
        <f t="shared" si="3"/>
        <v>0.28378378378378377</v>
      </c>
      <c r="Z17" s="6">
        <f t="shared" si="4"/>
        <v>313</v>
      </c>
      <c r="AA17" s="18">
        <f t="shared" si="5"/>
        <v>0.35367231638418078</v>
      </c>
      <c r="AB17" s="60">
        <f t="shared" si="6"/>
        <v>206</v>
      </c>
      <c r="AC17" s="65">
        <f t="shared" si="7"/>
        <v>0.27989130434782611</v>
      </c>
    </row>
    <row r="18" spans="1:40" x14ac:dyDescent="0.35">
      <c r="A18" s="61" t="s">
        <v>34</v>
      </c>
      <c r="B18" s="2">
        <v>4</v>
      </c>
      <c r="C18" s="2">
        <v>68</v>
      </c>
      <c r="D18" s="2">
        <v>87</v>
      </c>
      <c r="E18" s="2">
        <v>136</v>
      </c>
      <c r="F18" s="3">
        <v>5</v>
      </c>
      <c r="G18" s="2">
        <v>31</v>
      </c>
      <c r="H18" s="2">
        <v>56</v>
      </c>
      <c r="I18" s="2">
        <v>36</v>
      </c>
      <c r="J18" s="3"/>
      <c r="K18" s="2">
        <v>3</v>
      </c>
      <c r="L18" s="2">
        <v>7</v>
      </c>
      <c r="M18" s="2">
        <v>9</v>
      </c>
      <c r="N18" s="78">
        <v>3</v>
      </c>
      <c r="O18" s="2">
        <v>15</v>
      </c>
      <c r="P18" s="2">
        <v>11</v>
      </c>
      <c r="Q18" s="79">
        <v>3</v>
      </c>
      <c r="R18" s="2"/>
      <c r="S18" s="2"/>
      <c r="T18" s="2">
        <v>1</v>
      </c>
      <c r="V18" s="6">
        <f t="shared" si="0"/>
        <v>12</v>
      </c>
      <c r="W18" s="18">
        <f t="shared" si="1"/>
        <v>6.9767441860465115E-2</v>
      </c>
      <c r="X18" s="6">
        <f t="shared" si="2"/>
        <v>117</v>
      </c>
      <c r="Y18" s="18">
        <f t="shared" si="3"/>
        <v>0.19763513513513514</v>
      </c>
      <c r="Z18" s="6">
        <f t="shared" si="4"/>
        <v>162</v>
      </c>
      <c r="AA18" s="18">
        <f t="shared" si="5"/>
        <v>0.18305084745762712</v>
      </c>
      <c r="AB18" s="60">
        <f t="shared" si="6"/>
        <v>184</v>
      </c>
      <c r="AC18" s="65">
        <f t="shared" si="7"/>
        <v>0.25</v>
      </c>
    </row>
    <row r="19" spans="1:40" x14ac:dyDescent="0.35">
      <c r="A19" s="61" t="s">
        <v>35</v>
      </c>
      <c r="B19" s="2"/>
      <c r="C19" s="2">
        <v>7</v>
      </c>
      <c r="D19" s="2">
        <v>9</v>
      </c>
      <c r="E19" s="2">
        <v>19</v>
      </c>
      <c r="F19" s="3">
        <v>0</v>
      </c>
      <c r="G19" s="2">
        <v>0</v>
      </c>
      <c r="H19" s="2">
        <v>2</v>
      </c>
      <c r="I19" s="2">
        <v>1</v>
      </c>
      <c r="J19" s="3"/>
      <c r="K19" s="2"/>
      <c r="L19" s="2">
        <v>2</v>
      </c>
      <c r="M19" s="2"/>
      <c r="N19" s="78"/>
      <c r="O19" s="2">
        <v>1</v>
      </c>
      <c r="P19" s="2">
        <v>2</v>
      </c>
      <c r="Q19" s="79">
        <v>1</v>
      </c>
      <c r="R19" s="2"/>
      <c r="S19" s="2"/>
      <c r="T19" s="2"/>
      <c r="V19" s="6">
        <f t="shared" si="0"/>
        <v>0</v>
      </c>
      <c r="W19" s="18">
        <f t="shared" si="1"/>
        <v>0</v>
      </c>
      <c r="X19" s="6">
        <f t="shared" si="2"/>
        <v>8</v>
      </c>
      <c r="Y19" s="18">
        <f t="shared" si="3"/>
        <v>1.3513513513513514E-2</v>
      </c>
      <c r="Z19" s="6">
        <f t="shared" si="4"/>
        <v>15</v>
      </c>
      <c r="AA19" s="18">
        <f t="shared" si="5"/>
        <v>1.6949152542372881E-2</v>
      </c>
      <c r="AB19" s="60">
        <f t="shared" si="6"/>
        <v>21</v>
      </c>
      <c r="AC19" s="65">
        <f t="shared" si="7"/>
        <v>2.8532608695652172E-2</v>
      </c>
    </row>
    <row r="20" spans="1:40" x14ac:dyDescent="0.35">
      <c r="A20" s="61" t="s">
        <v>36</v>
      </c>
      <c r="B20" s="2">
        <v>5</v>
      </c>
      <c r="C20" s="2">
        <v>6</v>
      </c>
      <c r="D20" s="2">
        <v>10</v>
      </c>
      <c r="E20" s="2">
        <v>18</v>
      </c>
      <c r="F20" s="3">
        <v>0</v>
      </c>
      <c r="G20" s="2">
        <v>1</v>
      </c>
      <c r="H20" s="2">
        <v>3</v>
      </c>
      <c r="I20" s="2">
        <v>4</v>
      </c>
      <c r="J20" s="3">
        <v>1</v>
      </c>
      <c r="K20" s="2">
        <v>4</v>
      </c>
      <c r="L20" s="2">
        <v>2</v>
      </c>
      <c r="M20" s="2">
        <v>3</v>
      </c>
      <c r="N20" s="78">
        <v>1</v>
      </c>
      <c r="O20" s="2">
        <v>3</v>
      </c>
      <c r="P20" s="2">
        <v>3</v>
      </c>
      <c r="Q20" s="79">
        <v>2</v>
      </c>
      <c r="R20" s="2"/>
      <c r="S20" s="2"/>
      <c r="T20" s="2">
        <v>2</v>
      </c>
      <c r="V20" s="6">
        <f t="shared" si="0"/>
        <v>7</v>
      </c>
      <c r="W20" s="18">
        <f t="shared" si="1"/>
        <v>4.0697674418604654E-2</v>
      </c>
      <c r="X20" s="6">
        <f t="shared" si="2"/>
        <v>14</v>
      </c>
      <c r="Y20" s="18">
        <f t="shared" si="3"/>
        <v>2.364864864864865E-2</v>
      </c>
      <c r="Z20" s="6">
        <f t="shared" si="4"/>
        <v>20</v>
      </c>
      <c r="AA20" s="18">
        <f t="shared" si="5"/>
        <v>2.2598870056497175E-2</v>
      </c>
      <c r="AB20" s="60">
        <f t="shared" si="6"/>
        <v>27</v>
      </c>
      <c r="AC20" s="65">
        <f t="shared" si="7"/>
        <v>3.6684782608695655E-2</v>
      </c>
    </row>
    <row r="21" spans="1:40" x14ac:dyDescent="0.35">
      <c r="A21" s="61" t="s">
        <v>37</v>
      </c>
      <c r="B21" s="2">
        <v>85</v>
      </c>
      <c r="C21" s="2">
        <v>80</v>
      </c>
      <c r="D21" s="2">
        <v>96</v>
      </c>
      <c r="E21" s="2">
        <v>65</v>
      </c>
      <c r="F21" s="3">
        <v>36</v>
      </c>
      <c r="G21" s="2">
        <v>42</v>
      </c>
      <c r="H21" s="2">
        <v>42</v>
      </c>
      <c r="I21" s="2">
        <v>12</v>
      </c>
      <c r="J21" s="3">
        <v>2</v>
      </c>
      <c r="K21" s="2">
        <v>2</v>
      </c>
      <c r="L21" s="2">
        <v>0</v>
      </c>
      <c r="M21" s="2">
        <v>2</v>
      </c>
      <c r="N21" s="78">
        <v>4</v>
      </c>
      <c r="O21" s="2">
        <v>7</v>
      </c>
      <c r="P21" s="2">
        <v>7</v>
      </c>
      <c r="Q21" s="79">
        <v>2</v>
      </c>
      <c r="R21" s="2"/>
      <c r="S21" s="2"/>
      <c r="T21" s="2"/>
      <c r="V21" s="6">
        <f t="shared" si="0"/>
        <v>127</v>
      </c>
      <c r="W21" s="18">
        <f t="shared" si="1"/>
        <v>0.73837209302325579</v>
      </c>
      <c r="X21" s="6">
        <f t="shared" si="2"/>
        <v>131</v>
      </c>
      <c r="Y21" s="18">
        <f t="shared" si="3"/>
        <v>0.22128378378378377</v>
      </c>
      <c r="Z21" s="6">
        <f t="shared" si="4"/>
        <v>145</v>
      </c>
      <c r="AA21" s="18">
        <f t="shared" si="5"/>
        <v>0.16384180790960451</v>
      </c>
      <c r="AB21" s="60">
        <f t="shared" si="6"/>
        <v>81</v>
      </c>
      <c r="AC21" s="65">
        <f t="shared" si="7"/>
        <v>0.11005434782608696</v>
      </c>
    </row>
    <row r="22" spans="1:40" x14ac:dyDescent="0.35">
      <c r="A22" s="61" t="s">
        <v>38</v>
      </c>
      <c r="B22" s="2">
        <v>1</v>
      </c>
      <c r="C22" s="2">
        <v>6</v>
      </c>
      <c r="D22" s="2">
        <v>6</v>
      </c>
      <c r="E22" s="2">
        <v>1</v>
      </c>
      <c r="F22" s="3">
        <v>1</v>
      </c>
      <c r="G22" s="2">
        <v>7</v>
      </c>
      <c r="H22" s="2">
        <v>1</v>
      </c>
      <c r="I22" s="2">
        <v>1</v>
      </c>
      <c r="J22" s="3">
        <v>0</v>
      </c>
      <c r="K22" s="2">
        <v>2</v>
      </c>
      <c r="L22" s="2">
        <v>0</v>
      </c>
      <c r="M22" s="2"/>
      <c r="N22" s="78"/>
      <c r="O22" s="2">
        <v>1</v>
      </c>
      <c r="P22" s="2">
        <v>1</v>
      </c>
      <c r="Q22" s="79"/>
      <c r="R22" s="2"/>
      <c r="S22" s="2"/>
      <c r="T22" s="2"/>
      <c r="V22" s="6">
        <f t="shared" si="0"/>
        <v>2</v>
      </c>
      <c r="W22" s="18">
        <f t="shared" si="1"/>
        <v>1.1627906976744186E-2</v>
      </c>
      <c r="X22" s="6">
        <f t="shared" si="2"/>
        <v>16</v>
      </c>
      <c r="Y22" s="18">
        <f t="shared" si="3"/>
        <v>2.7027027027027029E-2</v>
      </c>
      <c r="Z22" s="6">
        <f t="shared" si="4"/>
        <v>8</v>
      </c>
      <c r="AA22" s="18">
        <f t="shared" si="5"/>
        <v>9.0395480225988704E-3</v>
      </c>
      <c r="AB22" s="60">
        <f t="shared" si="6"/>
        <v>2</v>
      </c>
      <c r="AC22" s="65">
        <f t="shared" si="7"/>
        <v>2.717391304347826E-3</v>
      </c>
    </row>
    <row r="23" spans="1:40" x14ac:dyDescent="0.35">
      <c r="A23" s="61" t="s">
        <v>39</v>
      </c>
      <c r="B23" s="2">
        <v>1</v>
      </c>
      <c r="C23" s="2">
        <v>12</v>
      </c>
      <c r="D23" s="2">
        <v>7</v>
      </c>
      <c r="E23" s="2">
        <v>18</v>
      </c>
      <c r="F23" s="3">
        <v>0</v>
      </c>
      <c r="G23" s="2">
        <v>3</v>
      </c>
      <c r="H23" s="2">
        <v>1</v>
      </c>
      <c r="I23" s="2">
        <v>2</v>
      </c>
      <c r="J23" s="3">
        <v>1</v>
      </c>
      <c r="K23" s="2">
        <v>1</v>
      </c>
      <c r="L23" s="2">
        <v>1</v>
      </c>
      <c r="M23" s="2">
        <v>1</v>
      </c>
      <c r="N23" s="78"/>
      <c r="O23" s="2"/>
      <c r="P23" s="2">
        <v>3</v>
      </c>
      <c r="Q23" s="79">
        <v>2</v>
      </c>
      <c r="R23" s="2"/>
      <c r="S23" s="2"/>
      <c r="T23" s="2"/>
      <c r="V23" s="6">
        <f t="shared" si="0"/>
        <v>2</v>
      </c>
      <c r="W23" s="18">
        <f t="shared" si="1"/>
        <v>1.1627906976744186E-2</v>
      </c>
      <c r="X23" s="6">
        <f t="shared" si="2"/>
        <v>16</v>
      </c>
      <c r="Y23" s="18">
        <f t="shared" si="3"/>
        <v>2.7027027027027029E-2</v>
      </c>
      <c r="Z23" s="6">
        <f t="shared" si="4"/>
        <v>12</v>
      </c>
      <c r="AA23" s="18">
        <f t="shared" si="5"/>
        <v>1.3559322033898305E-2</v>
      </c>
      <c r="AB23" s="60">
        <f t="shared" si="6"/>
        <v>23</v>
      </c>
      <c r="AC23" s="65">
        <f t="shared" si="7"/>
        <v>3.125E-2</v>
      </c>
    </row>
    <row r="24" spans="1:40" s="2" customFormat="1" x14ac:dyDescent="0.35">
      <c r="A24" s="62" t="s">
        <v>40</v>
      </c>
      <c r="B24" s="139">
        <f>SUM(B9:B23)</f>
        <v>104</v>
      </c>
      <c r="C24" s="139">
        <f t="shared" ref="C24:P24" si="8">SUM(C9:C23)</f>
        <v>361</v>
      </c>
      <c r="D24" s="139">
        <f>SUM(D9:D23)</f>
        <v>550</v>
      </c>
      <c r="E24" s="139">
        <v>570</v>
      </c>
      <c r="F24" s="33">
        <f t="shared" si="8"/>
        <v>53</v>
      </c>
      <c r="G24" s="139">
        <f t="shared" si="8"/>
        <v>135</v>
      </c>
      <c r="H24" s="20">
        <f t="shared" si="8"/>
        <v>190</v>
      </c>
      <c r="I24" s="20">
        <v>83</v>
      </c>
      <c r="J24" s="33">
        <f t="shared" si="8"/>
        <v>4</v>
      </c>
      <c r="K24" s="139">
        <f t="shared" si="8"/>
        <v>32</v>
      </c>
      <c r="L24" s="139">
        <f t="shared" si="8"/>
        <v>30</v>
      </c>
      <c r="M24" s="139">
        <v>32</v>
      </c>
      <c r="N24" s="140">
        <f t="shared" si="8"/>
        <v>11</v>
      </c>
      <c r="O24" s="139">
        <f t="shared" si="8"/>
        <v>64</v>
      </c>
      <c r="P24" s="20">
        <f t="shared" si="8"/>
        <v>109</v>
      </c>
      <c r="Q24" s="79">
        <v>49</v>
      </c>
      <c r="R24" s="139">
        <f>SUM(R9:R23)</f>
        <v>0</v>
      </c>
      <c r="S24" s="139">
        <f>SUM(S9:S23)</f>
        <v>0</v>
      </c>
      <c r="T24" s="139">
        <f>SUM(T9:T23)</f>
        <v>6</v>
      </c>
      <c r="U24" s="2">
        <v>2</v>
      </c>
      <c r="V24" s="33">
        <f t="shared" si="0"/>
        <v>172</v>
      </c>
      <c r="W24" s="36">
        <f t="shared" si="1"/>
        <v>1</v>
      </c>
      <c r="X24" s="33">
        <f t="shared" si="2"/>
        <v>592</v>
      </c>
      <c r="Y24" s="36">
        <f t="shared" si="3"/>
        <v>1</v>
      </c>
      <c r="Z24" s="33">
        <f t="shared" si="4"/>
        <v>885</v>
      </c>
      <c r="AA24" s="36">
        <f t="shared" si="5"/>
        <v>1</v>
      </c>
      <c r="AB24" s="60">
        <f t="shared" si="6"/>
        <v>736</v>
      </c>
      <c r="AC24" s="65">
        <f t="shared" si="7"/>
        <v>1</v>
      </c>
      <c r="AI24" s="136"/>
      <c r="AJ24" s="136"/>
    </row>
    <row r="25" spans="1:40" x14ac:dyDescent="0.35">
      <c r="A25" s="63" t="s">
        <v>41</v>
      </c>
      <c r="B25" s="12">
        <v>2242</v>
      </c>
      <c r="C25" s="12">
        <v>2465</v>
      </c>
      <c r="D25" s="12">
        <v>2792</v>
      </c>
      <c r="E25" s="12">
        <v>3238</v>
      </c>
      <c r="F25" s="3">
        <v>968</v>
      </c>
      <c r="G25" s="12">
        <v>1087</v>
      </c>
      <c r="H25" s="12">
        <v>1196</v>
      </c>
      <c r="I25" s="12">
        <v>1077</v>
      </c>
      <c r="J25" s="3">
        <v>189</v>
      </c>
      <c r="K25" s="2">
        <v>197</v>
      </c>
      <c r="L25" s="2">
        <v>229</v>
      </c>
      <c r="M25" s="2">
        <v>292</v>
      </c>
      <c r="N25" s="78">
        <v>271</v>
      </c>
      <c r="O25" s="2">
        <v>267</v>
      </c>
      <c r="P25" s="2">
        <v>378</v>
      </c>
      <c r="Q25" s="79">
        <v>224</v>
      </c>
      <c r="R25" s="2">
        <v>12</v>
      </c>
      <c r="S25" s="2">
        <v>14</v>
      </c>
      <c r="T25" s="2">
        <v>22</v>
      </c>
      <c r="U25" s="2">
        <v>31</v>
      </c>
      <c r="V25" s="6">
        <f t="shared" si="0"/>
        <v>3682</v>
      </c>
      <c r="W25" s="7"/>
      <c r="X25" s="6">
        <f t="shared" si="2"/>
        <v>4030</v>
      </c>
      <c r="Y25" s="7"/>
      <c r="Z25" s="17">
        <v>5655</v>
      </c>
      <c r="AA25" s="7"/>
      <c r="AB25" s="60">
        <v>5922</v>
      </c>
      <c r="AC25" s="66"/>
    </row>
    <row r="26" spans="1:40" x14ac:dyDescent="0.35">
      <c r="A26" s="64" t="s">
        <v>14</v>
      </c>
      <c r="B26" s="48">
        <f>B24+B25</f>
        <v>2346</v>
      </c>
      <c r="C26" s="67">
        <f>C24+C25</f>
        <v>2826</v>
      </c>
      <c r="D26" s="67">
        <f t="shared" ref="D26:O26" si="9">D24+D25</f>
        <v>3342</v>
      </c>
      <c r="E26" s="67">
        <v>3808</v>
      </c>
      <c r="F26" s="67">
        <f t="shared" si="9"/>
        <v>1021</v>
      </c>
      <c r="G26" s="67">
        <f t="shared" si="9"/>
        <v>1222</v>
      </c>
      <c r="H26" s="48">
        <f>H24+H25</f>
        <v>1386</v>
      </c>
      <c r="I26" s="48">
        <v>1160</v>
      </c>
      <c r="J26" s="67">
        <f t="shared" si="9"/>
        <v>193</v>
      </c>
      <c r="K26" s="48">
        <f t="shared" si="9"/>
        <v>229</v>
      </c>
      <c r="L26" s="48">
        <f t="shared" si="9"/>
        <v>259</v>
      </c>
      <c r="M26" s="48">
        <v>324</v>
      </c>
      <c r="N26" s="84">
        <f t="shared" si="9"/>
        <v>282</v>
      </c>
      <c r="O26" s="67">
        <f t="shared" si="9"/>
        <v>331</v>
      </c>
      <c r="P26" s="48">
        <f>P24+P25</f>
        <v>487</v>
      </c>
      <c r="Q26" s="83">
        <v>273</v>
      </c>
      <c r="R26" s="48">
        <f>R24+R25</f>
        <v>12</v>
      </c>
      <c r="S26" s="67">
        <f>S24+S25</f>
        <v>14</v>
      </c>
      <c r="T26" s="67">
        <f>T24+T25</f>
        <v>28</v>
      </c>
      <c r="U26" s="70">
        <v>33</v>
      </c>
      <c r="V26" s="71">
        <f t="shared" si="0"/>
        <v>3854</v>
      </c>
      <c r="W26" s="72"/>
      <c r="X26" s="73">
        <f t="shared" si="2"/>
        <v>4622</v>
      </c>
      <c r="Y26" s="72"/>
      <c r="Z26" s="73">
        <f>Z24+Z25</f>
        <v>6540</v>
      </c>
      <c r="AA26" s="72"/>
      <c r="AB26" s="74">
        <f>AB25+AB24</f>
        <v>6658</v>
      </c>
      <c r="AC26" s="75"/>
      <c r="AE26" s="1"/>
    </row>
    <row r="28" spans="1:40" x14ac:dyDescent="0.35">
      <c r="P28"/>
      <c r="Q28" s="2"/>
      <c r="AI28"/>
      <c r="AK28" s="5"/>
    </row>
    <row r="29" spans="1:40" ht="43.5" x14ac:dyDescent="0.35">
      <c r="A29" s="92"/>
      <c r="B29" s="195" t="s">
        <v>3</v>
      </c>
      <c r="C29" s="196"/>
      <c r="D29" s="196"/>
      <c r="E29" s="197"/>
      <c r="F29" s="195" t="s">
        <v>4</v>
      </c>
      <c r="G29" s="196"/>
      <c r="H29" s="196"/>
      <c r="I29" s="197"/>
      <c r="J29" s="195" t="s">
        <v>5</v>
      </c>
      <c r="K29" s="196"/>
      <c r="L29" s="196"/>
      <c r="M29" s="197"/>
      <c r="N29" s="137" t="s">
        <v>42</v>
      </c>
      <c r="O29" s="195" t="s">
        <v>7</v>
      </c>
      <c r="P29" s="196"/>
      <c r="Q29" s="196"/>
      <c r="R29" s="197"/>
      <c r="S29" s="198" t="s">
        <v>8</v>
      </c>
      <c r="T29" s="203"/>
      <c r="U29" s="203"/>
      <c r="V29" s="204"/>
      <c r="W29" s="195" t="s">
        <v>12</v>
      </c>
      <c r="X29" s="196"/>
      <c r="Y29" s="196"/>
      <c r="Z29" s="197"/>
      <c r="AA29" s="195" t="s">
        <v>13</v>
      </c>
      <c r="AB29" s="196"/>
      <c r="AC29" s="196"/>
      <c r="AD29" s="197"/>
      <c r="AE29" s="195" t="s">
        <v>43</v>
      </c>
      <c r="AF29" s="196"/>
      <c r="AG29" s="196"/>
      <c r="AH29" s="197"/>
      <c r="AI29" s="198" t="s">
        <v>44</v>
      </c>
      <c r="AJ29" s="203" t="s">
        <v>45</v>
      </c>
      <c r="AK29" s="203" t="s">
        <v>46</v>
      </c>
      <c r="AL29" s="204" t="s">
        <v>47</v>
      </c>
      <c r="AM29" s="5"/>
    </row>
    <row r="30" spans="1:40" s="1" customFormat="1" ht="15" thickBot="1" x14ac:dyDescent="0.4">
      <c r="A30" s="93" t="s">
        <v>48</v>
      </c>
      <c r="B30" s="133" t="s">
        <v>15</v>
      </c>
      <c r="C30" s="134" t="s">
        <v>16</v>
      </c>
      <c r="D30" s="134" t="s">
        <v>17</v>
      </c>
      <c r="E30" s="77" t="s">
        <v>18</v>
      </c>
      <c r="F30" s="133" t="s">
        <v>15</v>
      </c>
      <c r="G30" s="134" t="s">
        <v>16</v>
      </c>
      <c r="H30" s="134" t="s">
        <v>17</v>
      </c>
      <c r="I30" s="77" t="s">
        <v>18</v>
      </c>
      <c r="J30" s="133" t="s">
        <v>15</v>
      </c>
      <c r="K30" s="134" t="s">
        <v>16</v>
      </c>
      <c r="L30" s="134" t="s">
        <v>17</v>
      </c>
      <c r="M30" s="77" t="s">
        <v>18</v>
      </c>
      <c r="N30" s="135" t="s">
        <v>18</v>
      </c>
      <c r="O30" s="133" t="s">
        <v>15</v>
      </c>
      <c r="P30" s="134" t="s">
        <v>16</v>
      </c>
      <c r="Q30" s="134" t="s">
        <v>17</v>
      </c>
      <c r="R30" s="77" t="s">
        <v>18</v>
      </c>
      <c r="S30" s="133" t="s">
        <v>15</v>
      </c>
      <c r="T30" s="134" t="s">
        <v>16</v>
      </c>
      <c r="U30" s="134" t="s">
        <v>17</v>
      </c>
      <c r="V30" s="77" t="s">
        <v>18</v>
      </c>
      <c r="W30" s="133" t="s">
        <v>15</v>
      </c>
      <c r="X30" s="134" t="s">
        <v>16</v>
      </c>
      <c r="Y30" s="134" t="s">
        <v>17</v>
      </c>
      <c r="Z30" s="77" t="s">
        <v>18</v>
      </c>
      <c r="AA30" s="133" t="s">
        <v>15</v>
      </c>
      <c r="AB30" s="134" t="s">
        <v>16</v>
      </c>
      <c r="AC30" s="134" t="s">
        <v>17</v>
      </c>
      <c r="AD30" s="77" t="s">
        <v>18</v>
      </c>
      <c r="AE30" s="133" t="s">
        <v>15</v>
      </c>
      <c r="AF30" s="134" t="s">
        <v>16</v>
      </c>
      <c r="AG30" s="134" t="s">
        <v>17</v>
      </c>
      <c r="AH30" s="77" t="s">
        <v>18</v>
      </c>
      <c r="AI30" s="205"/>
      <c r="AJ30" s="206"/>
      <c r="AK30" s="206"/>
      <c r="AL30" s="207"/>
      <c r="AM30" s="4"/>
    </row>
    <row r="31" spans="1:40" x14ac:dyDescent="0.35">
      <c r="A31" s="61" t="s">
        <v>49</v>
      </c>
      <c r="B31" s="78">
        <v>0</v>
      </c>
      <c r="C31" s="2">
        <v>554</v>
      </c>
      <c r="D31" s="2">
        <v>874</v>
      </c>
      <c r="E31" s="79">
        <v>973</v>
      </c>
      <c r="F31" s="78">
        <v>0</v>
      </c>
      <c r="G31" s="2">
        <v>1</v>
      </c>
      <c r="H31" s="2">
        <v>3</v>
      </c>
      <c r="I31" s="79">
        <v>5</v>
      </c>
      <c r="J31" s="78">
        <v>0</v>
      </c>
      <c r="K31" s="2"/>
      <c r="L31" s="2">
        <v>3</v>
      </c>
      <c r="M31" s="79">
        <v>2</v>
      </c>
      <c r="N31" s="89"/>
      <c r="O31" s="78">
        <v>0</v>
      </c>
      <c r="P31" s="2">
        <v>2</v>
      </c>
      <c r="Q31" s="2">
        <v>27</v>
      </c>
      <c r="R31" s="79">
        <v>31</v>
      </c>
      <c r="S31" s="78">
        <v>0</v>
      </c>
      <c r="T31" s="2"/>
      <c r="U31" s="2"/>
      <c r="V31" s="79">
        <v>1</v>
      </c>
      <c r="W31" s="78"/>
      <c r="X31" s="2"/>
      <c r="Y31" s="2">
        <v>0</v>
      </c>
      <c r="Z31" s="79">
        <v>0</v>
      </c>
      <c r="AA31" s="78"/>
      <c r="AB31" s="2"/>
      <c r="AC31" s="2"/>
      <c r="AD31" s="79"/>
      <c r="AE31" s="78"/>
      <c r="AF31" s="2"/>
      <c r="AG31" s="2"/>
      <c r="AH31" s="79">
        <v>1</v>
      </c>
      <c r="AI31" s="78">
        <f t="shared" ref="AI31:AK32" si="10">B31+F31+J31+O31+S31+W31+AA31+AE31</f>
        <v>0</v>
      </c>
      <c r="AJ31" s="2">
        <f t="shared" si="10"/>
        <v>557</v>
      </c>
      <c r="AK31" s="94">
        <f t="shared" si="10"/>
        <v>907</v>
      </c>
      <c r="AL31" s="91">
        <f>E31+I31+M31+N31+R31+V31+Z31+AD31+AH31</f>
        <v>1013</v>
      </c>
      <c r="AM31" s="5"/>
    </row>
    <row r="32" spans="1:40" x14ac:dyDescent="0.35">
      <c r="A32" s="61" t="s">
        <v>50</v>
      </c>
      <c r="B32" s="78">
        <v>4</v>
      </c>
      <c r="C32" s="2">
        <v>330</v>
      </c>
      <c r="D32" s="2">
        <v>161</v>
      </c>
      <c r="E32" s="79">
        <v>84</v>
      </c>
      <c r="F32" s="78">
        <v>543</v>
      </c>
      <c r="G32" s="45">
        <v>1257</v>
      </c>
      <c r="H32" s="45">
        <v>1776</v>
      </c>
      <c r="I32" s="85">
        <v>2054</v>
      </c>
      <c r="J32" s="78">
        <v>1</v>
      </c>
      <c r="K32" s="2">
        <v>1</v>
      </c>
      <c r="L32" s="2"/>
      <c r="M32" s="79">
        <v>1</v>
      </c>
      <c r="N32" s="89"/>
      <c r="O32" s="78">
        <v>845</v>
      </c>
      <c r="P32" s="45">
        <v>1073</v>
      </c>
      <c r="Q32" s="45">
        <v>1226</v>
      </c>
      <c r="R32" s="95">
        <v>1043</v>
      </c>
      <c r="S32" s="78">
        <v>15</v>
      </c>
      <c r="T32" s="2">
        <v>45</v>
      </c>
      <c r="U32" s="2">
        <v>62</v>
      </c>
      <c r="V32" s="79">
        <v>59</v>
      </c>
      <c r="W32" s="78">
        <v>63</v>
      </c>
      <c r="X32" s="2">
        <v>113</v>
      </c>
      <c r="Y32" s="2">
        <v>181</v>
      </c>
      <c r="Z32" s="79">
        <v>116</v>
      </c>
      <c r="AA32" s="78">
        <v>3</v>
      </c>
      <c r="AB32" s="2">
        <v>3</v>
      </c>
      <c r="AC32" s="2">
        <v>9</v>
      </c>
      <c r="AD32" s="79">
        <v>13</v>
      </c>
      <c r="AE32" s="78"/>
      <c r="AF32" s="2"/>
      <c r="AG32" s="2"/>
      <c r="AH32" s="79"/>
      <c r="AI32" s="86">
        <f t="shared" si="10"/>
        <v>1474</v>
      </c>
      <c r="AJ32" s="96">
        <f t="shared" si="10"/>
        <v>2822</v>
      </c>
      <c r="AK32" s="46">
        <f t="shared" si="10"/>
        <v>3415</v>
      </c>
      <c r="AL32" s="91">
        <f t="shared" ref="AL32:AL37" si="11">E32+I32+M32+N32+R32+V32+Z32+AD32+AH32</f>
        <v>3370</v>
      </c>
      <c r="AM32" s="47"/>
      <c r="AN32" s="22"/>
    </row>
    <row r="33" spans="1:39" x14ac:dyDescent="0.35">
      <c r="A33" s="61" t="s">
        <v>51</v>
      </c>
      <c r="B33" s="78"/>
      <c r="C33" s="2"/>
      <c r="D33" s="2"/>
      <c r="E33" s="79">
        <v>1</v>
      </c>
      <c r="F33" s="86">
        <v>1078</v>
      </c>
      <c r="G33" s="2">
        <v>763</v>
      </c>
      <c r="H33" s="2">
        <v>623</v>
      </c>
      <c r="I33" s="79">
        <v>666</v>
      </c>
      <c r="J33" s="78"/>
      <c r="K33" s="2"/>
      <c r="L33" s="2"/>
      <c r="M33" s="79"/>
      <c r="N33" s="89">
        <v>1</v>
      </c>
      <c r="O33" s="78">
        <v>120</v>
      </c>
      <c r="P33" s="2">
        <v>55</v>
      </c>
      <c r="Q33" s="2">
        <v>61</v>
      </c>
      <c r="R33" s="79">
        <v>32</v>
      </c>
      <c r="S33" s="78">
        <v>63</v>
      </c>
      <c r="T33" s="2">
        <v>59</v>
      </c>
      <c r="U33" s="2">
        <v>75</v>
      </c>
      <c r="V33" s="79">
        <v>79</v>
      </c>
      <c r="W33" s="78">
        <v>87</v>
      </c>
      <c r="X33" s="2">
        <v>66</v>
      </c>
      <c r="Y33" s="2">
        <v>91</v>
      </c>
      <c r="Z33" s="79">
        <v>42</v>
      </c>
      <c r="AA33" s="78">
        <v>5</v>
      </c>
      <c r="AB33" s="2">
        <v>1</v>
      </c>
      <c r="AC33" s="2">
        <v>4</v>
      </c>
      <c r="AD33" s="79">
        <v>9</v>
      </c>
      <c r="AE33" s="78"/>
      <c r="AF33" s="2"/>
      <c r="AG33" s="2"/>
      <c r="AH33" s="79"/>
      <c r="AI33" s="86">
        <f t="shared" ref="AI33:AI38" si="12">B33+F33+J33+O33+S33+W33+AA33+AE33</f>
        <v>1353</v>
      </c>
      <c r="AJ33" s="2">
        <f t="shared" ref="AJ33:AJ38" si="13">G33+P33+T33+X33+AB33</f>
        <v>944</v>
      </c>
      <c r="AK33" s="34">
        <f t="shared" ref="AK33:AK38" si="14">D33+H33+L33+Q33+U33+Y33+AC33+AG33</f>
        <v>854</v>
      </c>
      <c r="AL33" s="85">
        <f t="shared" si="11"/>
        <v>830</v>
      </c>
      <c r="AM33" s="5"/>
    </row>
    <row r="34" spans="1:39" x14ac:dyDescent="0.35">
      <c r="A34" s="61" t="s">
        <v>52</v>
      </c>
      <c r="B34" s="78"/>
      <c r="C34" s="2"/>
      <c r="D34" s="2"/>
      <c r="E34" s="79">
        <v>1</v>
      </c>
      <c r="F34" s="78">
        <v>388</v>
      </c>
      <c r="G34" s="2">
        <v>397</v>
      </c>
      <c r="H34" s="2">
        <v>420</v>
      </c>
      <c r="I34" s="79">
        <v>480</v>
      </c>
      <c r="J34" s="78"/>
      <c r="K34" s="2"/>
      <c r="L34" s="2"/>
      <c r="M34" s="79"/>
      <c r="N34" s="89">
        <v>1</v>
      </c>
      <c r="O34" s="78">
        <v>31</v>
      </c>
      <c r="P34" s="2">
        <v>53</v>
      </c>
      <c r="Q34" s="2">
        <v>37</v>
      </c>
      <c r="R34" s="79">
        <v>24</v>
      </c>
      <c r="S34" s="78">
        <v>75</v>
      </c>
      <c r="T34" s="2">
        <v>61</v>
      </c>
      <c r="U34" s="2">
        <v>57</v>
      </c>
      <c r="V34" s="79">
        <v>85</v>
      </c>
      <c r="W34" s="78">
        <v>63</v>
      </c>
      <c r="X34" s="2">
        <v>64</v>
      </c>
      <c r="Y34" s="2">
        <v>90</v>
      </c>
      <c r="Z34" s="79">
        <v>51</v>
      </c>
      <c r="AA34" s="78">
        <v>1</v>
      </c>
      <c r="AB34" s="2">
        <v>3</v>
      </c>
      <c r="AC34" s="2">
        <v>6</v>
      </c>
      <c r="AD34" s="79">
        <v>8</v>
      </c>
      <c r="AE34" s="78">
        <v>1</v>
      </c>
      <c r="AF34" s="2"/>
      <c r="AG34" s="2"/>
      <c r="AH34" s="79"/>
      <c r="AI34" s="78">
        <f t="shared" si="12"/>
        <v>559</v>
      </c>
      <c r="AJ34" s="2">
        <f t="shared" si="13"/>
        <v>578</v>
      </c>
      <c r="AK34" s="34">
        <f t="shared" si="14"/>
        <v>610</v>
      </c>
      <c r="AL34" s="85">
        <f t="shared" si="11"/>
        <v>650</v>
      </c>
      <c r="AM34" s="5"/>
    </row>
    <row r="35" spans="1:39" x14ac:dyDescent="0.35">
      <c r="A35" s="61" t="s">
        <v>53</v>
      </c>
      <c r="B35" s="78"/>
      <c r="C35" s="2"/>
      <c r="D35" s="2"/>
      <c r="E35" s="79"/>
      <c r="F35" s="78">
        <v>166</v>
      </c>
      <c r="G35" s="2">
        <v>187</v>
      </c>
      <c r="H35" s="2">
        <v>195</v>
      </c>
      <c r="I35" s="79">
        <v>256</v>
      </c>
      <c r="J35" s="78"/>
      <c r="K35" s="2"/>
      <c r="L35" s="2"/>
      <c r="M35" s="79"/>
      <c r="N35" s="89"/>
      <c r="O35" s="78">
        <v>9</v>
      </c>
      <c r="P35" s="2">
        <v>12</v>
      </c>
      <c r="Q35" s="2">
        <v>8</v>
      </c>
      <c r="R35" s="79">
        <v>12</v>
      </c>
      <c r="S35" s="78">
        <v>19</v>
      </c>
      <c r="T35" s="2">
        <v>21</v>
      </c>
      <c r="U35" s="2">
        <v>26</v>
      </c>
      <c r="V35" s="79">
        <v>53</v>
      </c>
      <c r="W35" s="78">
        <v>29</v>
      </c>
      <c r="X35" s="2">
        <v>40</v>
      </c>
      <c r="Y35" s="2">
        <v>50</v>
      </c>
      <c r="Z35" s="79">
        <v>25</v>
      </c>
      <c r="AA35" s="78">
        <v>0</v>
      </c>
      <c r="AB35" s="2">
        <v>4</v>
      </c>
      <c r="AC35" s="2">
        <v>1</v>
      </c>
      <c r="AD35" s="79">
        <v>1</v>
      </c>
      <c r="AE35" s="78"/>
      <c r="AF35" s="2"/>
      <c r="AG35" s="2"/>
      <c r="AH35" s="79"/>
      <c r="AI35" s="78">
        <f t="shared" si="12"/>
        <v>223</v>
      </c>
      <c r="AJ35" s="2">
        <f t="shared" si="13"/>
        <v>264</v>
      </c>
      <c r="AK35" s="34">
        <f t="shared" si="14"/>
        <v>280</v>
      </c>
      <c r="AL35" s="85">
        <f t="shared" si="11"/>
        <v>347</v>
      </c>
      <c r="AM35" s="5"/>
    </row>
    <row r="36" spans="1:39" x14ac:dyDescent="0.35">
      <c r="A36" s="61" t="s">
        <v>54</v>
      </c>
      <c r="B36" s="78"/>
      <c r="C36" s="2"/>
      <c r="D36" s="2"/>
      <c r="E36" s="79"/>
      <c r="F36" s="78">
        <v>141</v>
      </c>
      <c r="G36" s="2">
        <v>187</v>
      </c>
      <c r="H36" s="2">
        <v>280</v>
      </c>
      <c r="I36" s="79">
        <v>298</v>
      </c>
      <c r="J36" s="78"/>
      <c r="K36" s="2"/>
      <c r="L36" s="2"/>
      <c r="M36" s="79"/>
      <c r="N36" s="89"/>
      <c r="O36" s="78">
        <v>13</v>
      </c>
      <c r="P36" s="2">
        <v>24</v>
      </c>
      <c r="Q36" s="2">
        <v>25</v>
      </c>
      <c r="R36" s="79">
        <v>13</v>
      </c>
      <c r="S36" s="78">
        <v>18</v>
      </c>
      <c r="T36" s="2">
        <v>36</v>
      </c>
      <c r="U36" s="2">
        <v>31</v>
      </c>
      <c r="V36" s="79">
        <v>42</v>
      </c>
      <c r="W36" s="78">
        <v>37</v>
      </c>
      <c r="X36" s="2">
        <v>40</v>
      </c>
      <c r="Y36" s="2">
        <v>64</v>
      </c>
      <c r="Z36" s="79">
        <v>34</v>
      </c>
      <c r="AA36" s="78">
        <v>2</v>
      </c>
      <c r="AB36" s="2">
        <v>3</v>
      </c>
      <c r="AC36" s="2">
        <v>8</v>
      </c>
      <c r="AD36" s="79">
        <v>2</v>
      </c>
      <c r="AE36" s="78"/>
      <c r="AF36" s="2"/>
      <c r="AG36" s="2"/>
      <c r="AH36" s="79"/>
      <c r="AI36" s="78">
        <f t="shared" si="12"/>
        <v>211</v>
      </c>
      <c r="AJ36" s="2">
        <f t="shared" si="13"/>
        <v>290</v>
      </c>
      <c r="AK36" s="34">
        <f t="shared" si="14"/>
        <v>408</v>
      </c>
      <c r="AL36" s="85">
        <f t="shared" si="11"/>
        <v>389</v>
      </c>
      <c r="AM36" s="5"/>
    </row>
    <row r="37" spans="1:39" x14ac:dyDescent="0.35">
      <c r="A37" s="61" t="s">
        <v>55</v>
      </c>
      <c r="B37" s="78"/>
      <c r="C37" s="2"/>
      <c r="D37" s="2"/>
      <c r="E37" s="79"/>
      <c r="F37" s="78">
        <v>30</v>
      </c>
      <c r="G37" s="2">
        <v>34</v>
      </c>
      <c r="H37" s="2">
        <v>45</v>
      </c>
      <c r="I37" s="79">
        <v>49</v>
      </c>
      <c r="J37" s="78"/>
      <c r="K37" s="2"/>
      <c r="L37" s="2"/>
      <c r="M37" s="79"/>
      <c r="N37" s="89"/>
      <c r="O37" s="78">
        <v>3</v>
      </c>
      <c r="P37" s="2">
        <v>3</v>
      </c>
      <c r="Q37" s="2">
        <v>2</v>
      </c>
      <c r="R37" s="79">
        <v>2</v>
      </c>
      <c r="S37" s="78">
        <v>3</v>
      </c>
      <c r="T37" s="2">
        <v>7</v>
      </c>
      <c r="U37" s="2">
        <v>8</v>
      </c>
      <c r="V37" s="79">
        <v>5</v>
      </c>
      <c r="W37" s="78">
        <v>3</v>
      </c>
      <c r="X37" s="2">
        <v>8</v>
      </c>
      <c r="Y37" s="2">
        <v>11</v>
      </c>
      <c r="Z37" s="79">
        <v>5</v>
      </c>
      <c r="AA37" s="78">
        <v>1</v>
      </c>
      <c r="AB37" s="2"/>
      <c r="AC37" s="2"/>
      <c r="AD37" s="79">
        <v>0</v>
      </c>
      <c r="AE37" s="78"/>
      <c r="AF37" s="2"/>
      <c r="AG37" s="2"/>
      <c r="AH37" s="79"/>
      <c r="AI37" s="78">
        <f t="shared" si="12"/>
        <v>40</v>
      </c>
      <c r="AJ37" s="2">
        <f t="shared" si="13"/>
        <v>52</v>
      </c>
      <c r="AK37" s="34">
        <f t="shared" si="14"/>
        <v>66</v>
      </c>
      <c r="AL37" s="85">
        <f t="shared" si="11"/>
        <v>61</v>
      </c>
      <c r="AM37" s="5"/>
    </row>
    <row r="38" spans="1:39" ht="16" customHeight="1" x14ac:dyDescent="0.35">
      <c r="A38" s="64" t="s">
        <v>14</v>
      </c>
      <c r="B38" s="80">
        <f>SUM(B31:B37)</f>
        <v>4</v>
      </c>
      <c r="C38" s="69">
        <f>SUM(C31:C37)</f>
        <v>884</v>
      </c>
      <c r="D38" s="48">
        <f t="shared" ref="D38:L38" si="15">SUM(D31:D37)</f>
        <v>1035</v>
      </c>
      <c r="E38" s="81">
        <v>1059</v>
      </c>
      <c r="F38" s="87">
        <f t="shared" si="15"/>
        <v>2346</v>
      </c>
      <c r="G38" s="82">
        <f t="shared" si="15"/>
        <v>2826</v>
      </c>
      <c r="H38" s="82">
        <f t="shared" si="15"/>
        <v>3342</v>
      </c>
      <c r="I38" s="88">
        <f>SUM(I31:I37)</f>
        <v>3808</v>
      </c>
      <c r="J38" s="80">
        <f t="shared" si="15"/>
        <v>1</v>
      </c>
      <c r="K38" s="69">
        <f t="shared" si="15"/>
        <v>1</v>
      </c>
      <c r="L38" s="69">
        <f t="shared" si="15"/>
        <v>3</v>
      </c>
      <c r="M38" s="83">
        <v>3</v>
      </c>
      <c r="N38" s="90">
        <v>2</v>
      </c>
      <c r="O38" s="84">
        <f>SUM(O31:O37)</f>
        <v>1021</v>
      </c>
      <c r="P38" s="48">
        <f>SUM(P31:P37)</f>
        <v>1222</v>
      </c>
      <c r="Q38" s="48">
        <f>SUM(Q31:Q37)</f>
        <v>1386</v>
      </c>
      <c r="R38" s="81">
        <f>SUM(R31:R37)</f>
        <v>1157</v>
      </c>
      <c r="S38" s="80">
        <f t="shared" ref="S38:Y38" si="16">SUM(S31:S37)</f>
        <v>193</v>
      </c>
      <c r="T38" s="69">
        <f t="shared" si="16"/>
        <v>229</v>
      </c>
      <c r="U38" s="69">
        <f t="shared" si="16"/>
        <v>259</v>
      </c>
      <c r="V38" s="83">
        <f>SUM(V31:V37)</f>
        <v>324</v>
      </c>
      <c r="W38" s="80">
        <f t="shared" si="16"/>
        <v>282</v>
      </c>
      <c r="X38" s="69">
        <f t="shared" si="16"/>
        <v>331</v>
      </c>
      <c r="Y38" s="69">
        <f t="shared" si="16"/>
        <v>487</v>
      </c>
      <c r="Z38" s="83">
        <f>SUM(Z31:Z37)</f>
        <v>273</v>
      </c>
      <c r="AA38" s="80">
        <f>SUM(AA31:AA37)</f>
        <v>12</v>
      </c>
      <c r="AB38" s="69">
        <f>SUM(AB31:AB37)</f>
        <v>14</v>
      </c>
      <c r="AC38" s="69">
        <f>SUM(AC31:AC37)</f>
        <v>28</v>
      </c>
      <c r="AD38" s="83">
        <f>SUM(AD32:AD37)</f>
        <v>33</v>
      </c>
      <c r="AE38" s="80"/>
      <c r="AF38" s="69"/>
      <c r="AG38" s="69"/>
      <c r="AH38" s="83">
        <v>3</v>
      </c>
      <c r="AI38" s="84">
        <f t="shared" si="12"/>
        <v>3859</v>
      </c>
      <c r="AJ38" s="97">
        <f t="shared" si="13"/>
        <v>4622</v>
      </c>
      <c r="AK38" s="68">
        <f t="shared" si="14"/>
        <v>6540</v>
      </c>
      <c r="AL38" s="98">
        <f>SUM(AL31:AL37)</f>
        <v>6660</v>
      </c>
      <c r="AM38" s="5"/>
    </row>
    <row r="39" spans="1:39" x14ac:dyDescent="0.35">
      <c r="H39" s="2"/>
      <c r="I39" s="2"/>
      <c r="P39"/>
      <c r="Q39" s="2"/>
      <c r="T39" s="2"/>
      <c r="W39" s="2"/>
      <c r="Z39" s="2"/>
      <c r="AA39" s="2"/>
    </row>
    <row r="40" spans="1:39" x14ac:dyDescent="0.35">
      <c r="F40" s="22"/>
    </row>
    <row r="41" spans="1:39" x14ac:dyDescent="0.35">
      <c r="C41" s="76"/>
    </row>
    <row r="42" spans="1:39" x14ac:dyDescent="0.35">
      <c r="C42" s="76"/>
    </row>
    <row r="43" spans="1:39" x14ac:dyDescent="0.35">
      <c r="C43" s="76"/>
      <c r="F43" s="22"/>
    </row>
    <row r="44" spans="1:39" x14ac:dyDescent="0.35">
      <c r="C44" s="76"/>
    </row>
    <row r="45" spans="1:39" x14ac:dyDescent="0.35">
      <c r="C45" s="76"/>
    </row>
    <row r="46" spans="1:39" x14ac:dyDescent="0.35">
      <c r="C46" s="76"/>
    </row>
    <row r="47" spans="1:39" x14ac:dyDescent="0.35">
      <c r="C47" s="76"/>
    </row>
    <row r="48" spans="1:39" x14ac:dyDescent="0.35">
      <c r="C48" s="76"/>
    </row>
    <row r="49" spans="3:3" x14ac:dyDescent="0.35">
      <c r="C49" s="76"/>
    </row>
    <row r="50" spans="3:3" x14ac:dyDescent="0.35">
      <c r="C50" s="76"/>
    </row>
  </sheetData>
  <mergeCells count="25">
    <mergeCell ref="AE29:AH29"/>
    <mergeCell ref="AI29:AI30"/>
    <mergeCell ref="AJ29:AJ30"/>
    <mergeCell ref="AK29:AK30"/>
    <mergeCell ref="AL29:AL30"/>
    <mergeCell ref="O29:R29"/>
    <mergeCell ref="S29:V29"/>
    <mergeCell ref="W29:Z29"/>
    <mergeCell ref="AA29:AD29"/>
    <mergeCell ref="B29:E29"/>
    <mergeCell ref="F7:I7"/>
    <mergeCell ref="B7:E7"/>
    <mergeCell ref="J7:M7"/>
    <mergeCell ref="F29:I29"/>
    <mergeCell ref="J29:M29"/>
    <mergeCell ref="N7:Q7"/>
    <mergeCell ref="R7:U7"/>
    <mergeCell ref="V7:V8"/>
    <mergeCell ref="AC7:AC8"/>
    <mergeCell ref="X7:X8"/>
    <mergeCell ref="Z7:Z8"/>
    <mergeCell ref="AB7:AB8"/>
    <mergeCell ref="W7:W8"/>
    <mergeCell ref="Y7:Y8"/>
    <mergeCell ref="AA7:AA8"/>
  </mergeCells>
  <conditionalFormatting sqref="AK31:AK38 AL31:AL37">
    <cfRule type="dataBar" priority="7">
      <dataBar>
        <cfvo type="min"/>
        <cfvo type="max"/>
        <color rgb="FF63C384"/>
      </dataBar>
      <extLst>
        <ext xmlns:x14="http://schemas.microsoft.com/office/spreadsheetml/2009/9/main" uri="{B025F937-C7B1-47D3-B67F-A62EFF666E3E}">
          <x14:id>{058C94B4-30EB-48ED-AABD-971AA7FA3BAB}</x14:id>
        </ext>
      </extLst>
    </cfRule>
  </conditionalFormatting>
  <conditionalFormatting sqref="AI31:AI38">
    <cfRule type="dataBar" priority="6">
      <dataBar>
        <cfvo type="min"/>
        <cfvo type="max"/>
        <color rgb="FF63C384"/>
      </dataBar>
      <extLst>
        <ext xmlns:x14="http://schemas.microsoft.com/office/spreadsheetml/2009/9/main" uri="{B025F937-C7B1-47D3-B67F-A62EFF666E3E}">
          <x14:id>{AD9EF884-9D0F-4B18-AB19-4EDC76F84912}</x14:id>
        </ext>
      </extLst>
    </cfRule>
  </conditionalFormatting>
  <conditionalFormatting sqref="V9:AB26">
    <cfRule type="dataBar" priority="5">
      <dataBar>
        <cfvo type="min"/>
        <cfvo type="max"/>
        <color rgb="FF63C384"/>
      </dataBar>
      <extLst>
        <ext xmlns:x14="http://schemas.microsoft.com/office/spreadsheetml/2009/9/main" uri="{B025F937-C7B1-47D3-B67F-A62EFF666E3E}">
          <x14:id>{F8E7B5CF-2AF0-467A-B704-4F0FE96AA836}</x14:id>
        </ext>
      </extLst>
    </cfRule>
  </conditionalFormatting>
  <conditionalFormatting sqref="B9:P26 R9:T26 Q11 Q16 U25 U16:U17">
    <cfRule type="dataBar" priority="18">
      <dataBar>
        <cfvo type="min"/>
        <cfvo type="max"/>
        <color rgb="FF63C384"/>
      </dataBar>
      <extLst>
        <ext xmlns:x14="http://schemas.microsoft.com/office/spreadsheetml/2009/9/main" uri="{B025F937-C7B1-47D3-B67F-A62EFF666E3E}">
          <x14:id>{B37CC13A-CF9B-4E63-A1DC-9C999D58D8C3}</x14:id>
        </ext>
      </extLst>
    </cfRule>
  </conditionalFormatting>
  <conditionalFormatting sqref="AC9:AC23 AC26">
    <cfRule type="dataBar" priority="4">
      <dataBar>
        <cfvo type="min"/>
        <cfvo type="max"/>
        <color rgb="FF63C384"/>
      </dataBar>
      <extLst>
        <ext xmlns:x14="http://schemas.microsoft.com/office/spreadsheetml/2009/9/main" uri="{B025F937-C7B1-47D3-B67F-A62EFF666E3E}">
          <x14:id>{7AA69F15-090A-406E-8A11-7C59F42EB31B}</x14:id>
        </ext>
      </extLst>
    </cfRule>
  </conditionalFormatting>
  <conditionalFormatting sqref="AA9:AA23">
    <cfRule type="dataBar" priority="3">
      <dataBar>
        <cfvo type="min"/>
        <cfvo type="max"/>
        <color rgb="FF63C384"/>
      </dataBar>
      <extLst>
        <ext xmlns:x14="http://schemas.microsoft.com/office/spreadsheetml/2009/9/main" uri="{B025F937-C7B1-47D3-B67F-A62EFF666E3E}">
          <x14:id>{0009F4B6-060B-440D-B43A-3BDFCBC8017D}</x14:id>
        </ext>
      </extLst>
    </cfRule>
  </conditionalFormatting>
  <conditionalFormatting sqref="Y9:Y23">
    <cfRule type="dataBar" priority="2">
      <dataBar>
        <cfvo type="min"/>
        <cfvo type="max"/>
        <color rgb="FF63C384"/>
      </dataBar>
      <extLst>
        <ext xmlns:x14="http://schemas.microsoft.com/office/spreadsheetml/2009/9/main" uri="{B025F937-C7B1-47D3-B67F-A62EFF666E3E}">
          <x14:id>{46558B6F-5055-47ED-B32B-0C8710B581BF}</x14:id>
        </ext>
      </extLst>
    </cfRule>
  </conditionalFormatting>
  <conditionalFormatting sqref="AJ31:AJ38 S31:Y38 AA31:AH38 B31:Q38 H39:I39 T39 W39 Z39:AA39">
    <cfRule type="dataBar" priority="19">
      <dataBar>
        <cfvo type="min"/>
        <cfvo type="max"/>
        <color rgb="FF63C384"/>
      </dataBar>
      <extLst>
        <ext xmlns:x14="http://schemas.microsoft.com/office/spreadsheetml/2009/9/main" uri="{B025F937-C7B1-47D3-B67F-A62EFF666E3E}">
          <x14:id>{CAD0DD7F-389C-4A83-A86B-6E9569D18C98}</x14:id>
        </ext>
      </extLst>
    </cfRule>
  </conditionalFormatting>
  <conditionalFormatting sqref="AL31:AL38">
    <cfRule type="dataBar" priority="1">
      <dataBar>
        <cfvo type="min"/>
        <cfvo type="max"/>
        <color rgb="FF63C384"/>
      </dataBar>
      <extLst>
        <ext xmlns:x14="http://schemas.microsoft.com/office/spreadsheetml/2009/9/main" uri="{B025F937-C7B1-47D3-B67F-A62EFF666E3E}">
          <x14:id>{ACE67E70-56F6-4F09-BD8C-84F403B1FEDB}</x14:id>
        </ext>
      </extLst>
    </cfRule>
  </conditionalFormatting>
  <conditionalFormatting sqref="F2:N4 B2:D5 E5:P5">
    <cfRule type="dataBar" priority="52">
      <dataBar>
        <cfvo type="min"/>
        <cfvo type="max"/>
        <color rgb="FF63C384"/>
      </dataBar>
      <extLst>
        <ext xmlns:x14="http://schemas.microsoft.com/office/spreadsheetml/2009/9/main" uri="{B025F937-C7B1-47D3-B67F-A62EFF666E3E}">
          <x14:id>{657C6044-841D-4563-9EA6-A1C1AA7FA152}</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058C94B4-30EB-48ED-AABD-971AA7FA3BAB}">
            <x14:dataBar minLength="0" maxLength="100" border="1" negativeBarBorderColorSameAsPositive="0">
              <x14:cfvo type="autoMin"/>
              <x14:cfvo type="autoMax"/>
              <x14:borderColor rgb="FF63C384"/>
              <x14:negativeFillColor rgb="FFFF0000"/>
              <x14:negativeBorderColor rgb="FFFF0000"/>
              <x14:axisColor rgb="FF000000"/>
            </x14:dataBar>
          </x14:cfRule>
          <xm:sqref>AK31:AK38 AL31:AL37</xm:sqref>
        </x14:conditionalFormatting>
        <x14:conditionalFormatting xmlns:xm="http://schemas.microsoft.com/office/excel/2006/main">
          <x14:cfRule type="dataBar" id="{AD9EF884-9D0F-4B18-AB19-4EDC76F84912}">
            <x14:dataBar minLength="0" maxLength="100" border="1" negativeBarBorderColorSameAsPositive="0">
              <x14:cfvo type="autoMin"/>
              <x14:cfvo type="autoMax"/>
              <x14:borderColor rgb="FF63C384"/>
              <x14:negativeFillColor rgb="FFFF0000"/>
              <x14:negativeBorderColor rgb="FFFF0000"/>
              <x14:axisColor rgb="FF000000"/>
            </x14:dataBar>
          </x14:cfRule>
          <xm:sqref>AI31:AI38</xm:sqref>
        </x14:conditionalFormatting>
        <x14:conditionalFormatting xmlns:xm="http://schemas.microsoft.com/office/excel/2006/main">
          <x14:cfRule type="dataBar" id="{F8E7B5CF-2AF0-467A-B704-4F0FE96AA836}">
            <x14:dataBar minLength="0" maxLength="100" border="1" negativeBarBorderColorSameAsPositive="0">
              <x14:cfvo type="autoMin"/>
              <x14:cfvo type="autoMax"/>
              <x14:borderColor rgb="FF63C384"/>
              <x14:negativeFillColor rgb="FFFF0000"/>
              <x14:negativeBorderColor rgb="FFFF0000"/>
              <x14:axisColor rgb="FF000000"/>
            </x14:dataBar>
          </x14:cfRule>
          <xm:sqref>V9:AB26</xm:sqref>
        </x14:conditionalFormatting>
        <x14:conditionalFormatting xmlns:xm="http://schemas.microsoft.com/office/excel/2006/main">
          <x14:cfRule type="dataBar" id="{B37CC13A-CF9B-4E63-A1DC-9C999D58D8C3}">
            <x14:dataBar minLength="0" maxLength="100" border="1" negativeBarBorderColorSameAsPositive="0">
              <x14:cfvo type="autoMin"/>
              <x14:cfvo type="autoMax"/>
              <x14:borderColor rgb="FF63C384"/>
              <x14:negativeFillColor rgb="FFFF0000"/>
              <x14:negativeBorderColor rgb="FFFF0000"/>
              <x14:axisColor rgb="FF000000"/>
            </x14:dataBar>
          </x14:cfRule>
          <xm:sqref>B9:P26 R9:T26 Q11 Q16 U25 U16:U17</xm:sqref>
        </x14:conditionalFormatting>
        <x14:conditionalFormatting xmlns:xm="http://schemas.microsoft.com/office/excel/2006/main">
          <x14:cfRule type="dataBar" id="{7AA69F15-090A-406E-8A11-7C59F42EB31B}">
            <x14:dataBar minLength="0" maxLength="100" border="1" negativeBarBorderColorSameAsPositive="0">
              <x14:cfvo type="autoMin"/>
              <x14:cfvo type="autoMax"/>
              <x14:borderColor rgb="FF63C384"/>
              <x14:negativeFillColor rgb="FFFF0000"/>
              <x14:negativeBorderColor rgb="FFFF0000"/>
              <x14:axisColor rgb="FF000000"/>
            </x14:dataBar>
          </x14:cfRule>
          <xm:sqref>AC9:AC23 AC26</xm:sqref>
        </x14:conditionalFormatting>
        <x14:conditionalFormatting xmlns:xm="http://schemas.microsoft.com/office/excel/2006/main">
          <x14:cfRule type="dataBar" id="{0009F4B6-060B-440D-B43A-3BDFCBC8017D}">
            <x14:dataBar minLength="0" maxLength="100" border="1" negativeBarBorderColorSameAsPositive="0">
              <x14:cfvo type="autoMin"/>
              <x14:cfvo type="autoMax"/>
              <x14:borderColor rgb="FF63C384"/>
              <x14:negativeFillColor rgb="FFFF0000"/>
              <x14:negativeBorderColor rgb="FFFF0000"/>
              <x14:axisColor rgb="FF000000"/>
            </x14:dataBar>
          </x14:cfRule>
          <xm:sqref>AA9:AA23</xm:sqref>
        </x14:conditionalFormatting>
        <x14:conditionalFormatting xmlns:xm="http://schemas.microsoft.com/office/excel/2006/main">
          <x14:cfRule type="dataBar" id="{46558B6F-5055-47ED-B32B-0C8710B581BF}">
            <x14:dataBar minLength="0" maxLength="100" border="1" negativeBarBorderColorSameAsPositive="0">
              <x14:cfvo type="autoMin"/>
              <x14:cfvo type="autoMax"/>
              <x14:borderColor rgb="FF63C384"/>
              <x14:negativeFillColor rgb="FFFF0000"/>
              <x14:negativeBorderColor rgb="FFFF0000"/>
              <x14:axisColor rgb="FF000000"/>
            </x14:dataBar>
          </x14:cfRule>
          <xm:sqref>Y9:Y23</xm:sqref>
        </x14:conditionalFormatting>
        <x14:conditionalFormatting xmlns:xm="http://schemas.microsoft.com/office/excel/2006/main">
          <x14:cfRule type="dataBar" id="{CAD0DD7F-389C-4A83-A86B-6E9569D18C98}">
            <x14:dataBar minLength="0" maxLength="100" border="1" negativeBarBorderColorSameAsPositive="0">
              <x14:cfvo type="autoMin"/>
              <x14:cfvo type="autoMax"/>
              <x14:borderColor rgb="FF63C384"/>
              <x14:negativeFillColor rgb="FFFF0000"/>
              <x14:negativeBorderColor rgb="FFFF0000"/>
              <x14:axisColor rgb="FF000000"/>
            </x14:dataBar>
          </x14:cfRule>
          <xm:sqref>AJ31:AJ38 S31:Y38 AA31:AH38 B31:Q38 H39:I39 T39 W39 Z39:AA39</xm:sqref>
        </x14:conditionalFormatting>
        <x14:conditionalFormatting xmlns:xm="http://schemas.microsoft.com/office/excel/2006/main">
          <x14:cfRule type="dataBar" id="{ACE67E70-56F6-4F09-BD8C-84F403B1FEDB}">
            <x14:dataBar minLength="0" maxLength="100" border="1" negativeBarBorderColorSameAsPositive="0">
              <x14:cfvo type="autoMin"/>
              <x14:cfvo type="autoMax"/>
              <x14:borderColor rgb="FF63C384"/>
              <x14:negativeFillColor rgb="FFFF0000"/>
              <x14:negativeBorderColor rgb="FFFF0000"/>
              <x14:axisColor rgb="FF000000"/>
            </x14:dataBar>
          </x14:cfRule>
          <xm:sqref>AL31:AL38</xm:sqref>
        </x14:conditionalFormatting>
        <x14:conditionalFormatting xmlns:xm="http://schemas.microsoft.com/office/excel/2006/main">
          <x14:cfRule type="dataBar" id="{657C6044-841D-4563-9EA6-A1C1AA7FA152}">
            <x14:dataBar minLength="0" maxLength="100" border="1" negativeBarBorderColorSameAsPositive="0">
              <x14:cfvo type="autoMin"/>
              <x14:cfvo type="autoMax"/>
              <x14:borderColor rgb="FF63C384"/>
              <x14:negativeFillColor rgb="FFFF0000"/>
              <x14:negativeBorderColor rgb="FFFF0000"/>
              <x14:axisColor rgb="FF000000"/>
            </x14:dataBar>
          </x14:cfRule>
          <xm:sqref>F2:N4 B2:D5 E5:P5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workbookViewId="0"/>
  </sheetViews>
  <sheetFormatPr defaultRowHeight="14.5" x14ac:dyDescent="0.35"/>
  <cols>
    <col min="1" max="1" width="4.81640625" style="2" bestFit="1" customWidth="1"/>
    <col min="2" max="2" width="28.7265625" bestFit="1" customWidth="1"/>
    <col min="3" max="5" width="7.81640625" bestFit="1" customWidth="1"/>
    <col min="6" max="6" width="7.81640625" customWidth="1"/>
    <col min="7" max="9" width="7.81640625" bestFit="1" customWidth="1"/>
    <col min="10" max="10" width="7.81640625" customWidth="1"/>
    <col min="11" max="13" width="7.81640625" bestFit="1" customWidth="1"/>
    <col min="14" max="14" width="7.81640625" style="2" customWidth="1"/>
    <col min="15" max="15" width="10.54296875" style="2" customWidth="1"/>
    <col min="16" max="18" width="7.81640625" bestFit="1" customWidth="1"/>
    <col min="19" max="19" width="7.81640625" customWidth="1"/>
    <col min="20" max="22" width="7.81640625" bestFit="1" customWidth="1"/>
    <col min="23" max="23" width="7.81640625" customWidth="1"/>
    <col min="24" max="26" width="7.81640625" bestFit="1" customWidth="1"/>
    <col min="27" max="27" width="7.81640625" customWidth="1"/>
    <col min="28" max="30" width="7.81640625" bestFit="1" customWidth="1"/>
    <col min="31" max="31" width="7.81640625" customWidth="1"/>
    <col min="32" max="32" width="10.453125" bestFit="1" customWidth="1"/>
    <col min="33" max="33" width="8" bestFit="1" customWidth="1"/>
    <col min="34" max="34" width="5.1796875" bestFit="1" customWidth="1"/>
    <col min="36" max="36" width="5.1796875" bestFit="1" customWidth="1"/>
    <col min="38" max="38" width="5.1796875" bestFit="1" customWidth="1"/>
    <col min="40" max="40" width="8.7265625" style="2"/>
  </cols>
  <sheetData>
    <row r="1" spans="1:40" ht="42.65" customHeight="1" x14ac:dyDescent="0.35">
      <c r="B1" s="209" t="s">
        <v>56</v>
      </c>
      <c r="C1" s="211" t="s">
        <v>3</v>
      </c>
      <c r="D1" s="212"/>
      <c r="E1" s="212"/>
      <c r="F1" s="213"/>
      <c r="G1" s="214" t="s">
        <v>4</v>
      </c>
      <c r="H1" s="215"/>
      <c r="I1" s="215"/>
      <c r="J1" s="216"/>
      <c r="K1" s="214" t="s">
        <v>5</v>
      </c>
      <c r="L1" s="215"/>
      <c r="M1" s="215"/>
      <c r="N1" s="216"/>
      <c r="O1" s="137" t="s">
        <v>42</v>
      </c>
      <c r="P1" s="214" t="s">
        <v>7</v>
      </c>
      <c r="Q1" s="215"/>
      <c r="R1" s="215"/>
      <c r="S1" s="216"/>
      <c r="T1" s="214" t="s">
        <v>8</v>
      </c>
      <c r="U1" s="215"/>
      <c r="V1" s="215"/>
      <c r="W1" s="215"/>
      <c r="X1" s="214" t="s">
        <v>12</v>
      </c>
      <c r="Y1" s="215"/>
      <c r="Z1" s="215"/>
      <c r="AA1" s="216"/>
      <c r="AB1" s="214" t="s">
        <v>13</v>
      </c>
      <c r="AC1" s="215"/>
      <c r="AD1" s="215"/>
      <c r="AE1" s="216"/>
      <c r="AF1" s="115" t="s">
        <v>43</v>
      </c>
      <c r="AG1" s="195" t="s">
        <v>15</v>
      </c>
      <c r="AH1" s="196" t="s">
        <v>20</v>
      </c>
      <c r="AI1" s="196" t="s">
        <v>16</v>
      </c>
      <c r="AJ1" s="196" t="s">
        <v>20</v>
      </c>
      <c r="AK1" s="196" t="s">
        <v>17</v>
      </c>
      <c r="AL1" s="196" t="s">
        <v>20</v>
      </c>
      <c r="AM1" s="196" t="s">
        <v>18</v>
      </c>
      <c r="AN1" s="200" t="s">
        <v>20</v>
      </c>
    </row>
    <row r="2" spans="1:40" ht="15" thickBot="1" x14ac:dyDescent="0.4">
      <c r="A2" s="2" t="s">
        <v>57</v>
      </c>
      <c r="B2" s="210"/>
      <c r="C2" s="99" t="s">
        <v>15</v>
      </c>
      <c r="D2" s="100" t="s">
        <v>16</v>
      </c>
      <c r="E2" s="100" t="s">
        <v>17</v>
      </c>
      <c r="F2" s="104" t="s">
        <v>18</v>
      </c>
      <c r="G2" s="99" t="s">
        <v>15</v>
      </c>
      <c r="H2" s="100" t="s">
        <v>16</v>
      </c>
      <c r="I2" s="100" t="s">
        <v>17</v>
      </c>
      <c r="J2" s="104" t="s">
        <v>18</v>
      </c>
      <c r="K2" s="99" t="s">
        <v>15</v>
      </c>
      <c r="L2" s="100" t="s">
        <v>16</v>
      </c>
      <c r="M2" s="100" t="s">
        <v>17</v>
      </c>
      <c r="N2" s="104" t="s">
        <v>18</v>
      </c>
      <c r="O2" s="135" t="s">
        <v>18</v>
      </c>
      <c r="P2" s="99" t="s">
        <v>15</v>
      </c>
      <c r="Q2" s="100" t="s">
        <v>16</v>
      </c>
      <c r="R2" s="100" t="s">
        <v>17</v>
      </c>
      <c r="S2" s="104" t="s">
        <v>18</v>
      </c>
      <c r="T2" s="99" t="s">
        <v>15</v>
      </c>
      <c r="U2" s="100" t="s">
        <v>16</v>
      </c>
      <c r="V2" s="100" t="s">
        <v>17</v>
      </c>
      <c r="W2" s="100" t="s">
        <v>18</v>
      </c>
      <c r="X2" s="99" t="s">
        <v>15</v>
      </c>
      <c r="Y2" s="100" t="s">
        <v>16</v>
      </c>
      <c r="Z2" s="100" t="s">
        <v>17</v>
      </c>
      <c r="AA2" s="104" t="s">
        <v>18</v>
      </c>
      <c r="AB2" s="99" t="s">
        <v>15</v>
      </c>
      <c r="AC2" s="100" t="s">
        <v>16</v>
      </c>
      <c r="AD2" s="100" t="s">
        <v>17</v>
      </c>
      <c r="AE2" s="104" t="s">
        <v>18</v>
      </c>
      <c r="AF2" s="116" t="s">
        <v>18</v>
      </c>
      <c r="AG2" s="202"/>
      <c r="AH2" s="208"/>
      <c r="AI2" s="208"/>
      <c r="AJ2" s="208"/>
      <c r="AK2" s="208"/>
      <c r="AL2" s="208"/>
      <c r="AM2" s="208"/>
      <c r="AN2" s="201"/>
    </row>
    <row r="3" spans="1:40" x14ac:dyDescent="0.35">
      <c r="A3" s="2">
        <v>1</v>
      </c>
      <c r="B3" s="102" t="s">
        <v>58</v>
      </c>
      <c r="C3" s="105">
        <v>4</v>
      </c>
      <c r="D3" s="13">
        <v>356</v>
      </c>
      <c r="E3" s="13">
        <v>433</v>
      </c>
      <c r="F3" s="106">
        <v>435</v>
      </c>
      <c r="G3" s="105">
        <v>1787</v>
      </c>
      <c r="H3" s="13">
        <v>2095</v>
      </c>
      <c r="I3" s="13">
        <v>2354</v>
      </c>
      <c r="J3" s="106">
        <v>2801</v>
      </c>
      <c r="K3" s="105">
        <v>1</v>
      </c>
      <c r="L3" s="13"/>
      <c r="M3" s="13">
        <v>1</v>
      </c>
      <c r="N3" s="91">
        <v>3</v>
      </c>
      <c r="O3" s="12">
        <v>2</v>
      </c>
      <c r="P3" s="105">
        <v>673</v>
      </c>
      <c r="Q3" s="13">
        <v>776</v>
      </c>
      <c r="R3" s="13">
        <v>885</v>
      </c>
      <c r="S3" s="106">
        <v>764</v>
      </c>
      <c r="T3" s="105">
        <v>162</v>
      </c>
      <c r="U3" s="13">
        <v>166</v>
      </c>
      <c r="V3" s="13">
        <v>203</v>
      </c>
      <c r="W3" s="13">
        <v>260</v>
      </c>
      <c r="X3" s="105">
        <v>192</v>
      </c>
      <c r="Y3" s="13">
        <v>220</v>
      </c>
      <c r="Z3" s="113">
        <v>320</v>
      </c>
      <c r="AA3" s="114">
        <v>162</v>
      </c>
      <c r="AB3" s="105">
        <v>8</v>
      </c>
      <c r="AC3" s="13">
        <v>11</v>
      </c>
      <c r="AD3" s="13">
        <v>20</v>
      </c>
      <c r="AE3" s="106">
        <v>25</v>
      </c>
      <c r="AF3" s="117">
        <v>2</v>
      </c>
      <c r="AG3" s="122">
        <f t="shared" ref="AG3:AG12" si="0">C3+G3+K3+P3+T3+X3+AB3</f>
        <v>2827</v>
      </c>
      <c r="AH3" s="103">
        <f>AG3/AG$12</f>
        <v>0.73257320549365124</v>
      </c>
      <c r="AI3" s="22">
        <f t="shared" ref="AI3:AI12" si="1">D3+H3+Q3+U3+Y3+AC3</f>
        <v>3624</v>
      </c>
      <c r="AJ3" s="103">
        <f>AI3/AI$12</f>
        <v>0.65819106429349805</v>
      </c>
      <c r="AK3" s="22">
        <v>4216</v>
      </c>
      <c r="AL3" s="103">
        <f>AK3/AK$12</f>
        <v>0.64464831804281342</v>
      </c>
      <c r="AM3" s="22">
        <f>F3+J3+N3+O3+S3+W3+AA3+AE3+AF3</f>
        <v>4454</v>
      </c>
      <c r="AN3" s="121">
        <f>AM3/AM$12</f>
        <v>0.66876876876876878</v>
      </c>
    </row>
    <row r="4" spans="1:40" x14ac:dyDescent="0.35">
      <c r="A4" s="2">
        <v>2</v>
      </c>
      <c r="B4" s="6" t="s">
        <v>59</v>
      </c>
      <c r="C4" s="105"/>
      <c r="D4" s="13">
        <v>406</v>
      </c>
      <c r="E4" s="13">
        <v>444</v>
      </c>
      <c r="F4" s="106">
        <v>467</v>
      </c>
      <c r="G4" s="105">
        <v>410</v>
      </c>
      <c r="H4" s="13">
        <v>534</v>
      </c>
      <c r="I4" s="13">
        <v>719</v>
      </c>
      <c r="J4" s="106">
        <v>749</v>
      </c>
      <c r="K4" s="105"/>
      <c r="L4" s="13"/>
      <c r="M4" s="13">
        <v>1</v>
      </c>
      <c r="N4" s="91"/>
      <c r="O4" s="12"/>
      <c r="P4" s="105">
        <v>267</v>
      </c>
      <c r="Q4" s="13">
        <v>347</v>
      </c>
      <c r="R4" s="13">
        <v>386</v>
      </c>
      <c r="S4" s="106">
        <v>331</v>
      </c>
      <c r="T4" s="105">
        <v>25</v>
      </c>
      <c r="U4" s="13">
        <v>51</v>
      </c>
      <c r="V4" s="13">
        <v>46</v>
      </c>
      <c r="W4" s="13">
        <v>50</v>
      </c>
      <c r="X4" s="105">
        <v>66</v>
      </c>
      <c r="Y4" s="13">
        <v>74</v>
      </c>
      <c r="Z4" s="113">
        <v>123</v>
      </c>
      <c r="AA4" s="114">
        <v>83</v>
      </c>
      <c r="AB4" s="105">
        <v>3</v>
      </c>
      <c r="AC4" s="13">
        <v>2</v>
      </c>
      <c r="AD4" s="13">
        <v>5</v>
      </c>
      <c r="AE4" s="106">
        <v>8</v>
      </c>
      <c r="AF4" s="117">
        <v>1</v>
      </c>
      <c r="AG4" s="122">
        <f t="shared" si="0"/>
        <v>771</v>
      </c>
      <c r="AH4" s="103">
        <f t="shared" ref="AH4:AH12" si="2">AG4/AG$12</f>
        <v>0.19979269240735942</v>
      </c>
      <c r="AI4" s="22">
        <f t="shared" si="1"/>
        <v>1414</v>
      </c>
      <c r="AJ4" s="103">
        <f>AI4/AI$12</f>
        <v>0.25681075190701053</v>
      </c>
      <c r="AK4" s="22">
        <v>1724</v>
      </c>
      <c r="AL4" s="103">
        <f>AK4/AK$12</f>
        <v>0.26360856269113148</v>
      </c>
      <c r="AM4" s="22">
        <f t="shared" ref="AM4:AM11" si="3">F4+J4+N4+S4+W4+AA4+AE4+AF4</f>
        <v>1689</v>
      </c>
      <c r="AN4" s="121">
        <f t="shared" ref="AN4:AN12" si="4">AM4/AM$12</f>
        <v>0.25360360360360362</v>
      </c>
    </row>
    <row r="5" spans="1:40" x14ac:dyDescent="0.35">
      <c r="A5" s="2">
        <v>3</v>
      </c>
      <c r="B5" s="6" t="s">
        <v>60</v>
      </c>
      <c r="C5" s="105"/>
      <c r="D5" s="13">
        <v>121</v>
      </c>
      <c r="E5" s="13">
        <v>157</v>
      </c>
      <c r="F5" s="106">
        <v>154</v>
      </c>
      <c r="G5" s="105">
        <v>8</v>
      </c>
      <c r="H5" s="13">
        <v>7</v>
      </c>
      <c r="I5" s="13">
        <v>8</v>
      </c>
      <c r="J5" s="106">
        <v>13</v>
      </c>
      <c r="K5" s="105"/>
      <c r="L5" s="13"/>
      <c r="M5" s="13">
        <v>1</v>
      </c>
      <c r="N5" s="91"/>
      <c r="O5" s="12"/>
      <c r="P5" s="105">
        <v>9</v>
      </c>
      <c r="Q5" s="13">
        <v>8</v>
      </c>
      <c r="R5" s="13">
        <v>27</v>
      </c>
      <c r="S5" s="106">
        <v>19</v>
      </c>
      <c r="T5" s="105">
        <v>1</v>
      </c>
      <c r="U5" s="13"/>
      <c r="V5" s="13">
        <v>2</v>
      </c>
      <c r="W5" s="13">
        <v>4</v>
      </c>
      <c r="X5" s="105">
        <v>12</v>
      </c>
      <c r="Y5" s="13">
        <v>13</v>
      </c>
      <c r="Z5" s="13">
        <v>14</v>
      </c>
      <c r="AA5" s="106">
        <v>12</v>
      </c>
      <c r="AB5" s="105">
        <v>1</v>
      </c>
      <c r="AC5" s="13"/>
      <c r="AD5" s="13">
        <v>1</v>
      </c>
      <c r="AE5" s="106"/>
      <c r="AF5" s="117"/>
      <c r="AG5" s="122">
        <f t="shared" si="0"/>
        <v>31</v>
      </c>
      <c r="AH5" s="103">
        <f t="shared" si="2"/>
        <v>8.0331692148224929E-3</v>
      </c>
      <c r="AI5" s="22">
        <f t="shared" si="1"/>
        <v>149</v>
      </c>
      <c r="AJ5" s="103">
        <f t="shared" ref="AJ5:AJ12" si="5">AI5/AI$12</f>
        <v>2.7061387577188522E-2</v>
      </c>
      <c r="AK5" s="22">
        <f t="shared" ref="AK5:AK12" si="6">E5+I5+M5+R5+V5+Z5+AD5</f>
        <v>210</v>
      </c>
      <c r="AL5" s="103">
        <f t="shared" ref="AL5:AL12" si="7">AK5/AK$12</f>
        <v>3.2110091743119268E-2</v>
      </c>
      <c r="AM5" s="22">
        <f t="shared" si="3"/>
        <v>202</v>
      </c>
      <c r="AN5" s="121">
        <f t="shared" si="4"/>
        <v>3.0330330330330332E-2</v>
      </c>
    </row>
    <row r="6" spans="1:40" x14ac:dyDescent="0.35">
      <c r="A6" s="2">
        <v>5</v>
      </c>
      <c r="B6" s="6" t="s">
        <v>61</v>
      </c>
      <c r="C6" s="105"/>
      <c r="D6" s="13"/>
      <c r="E6" s="13"/>
      <c r="F6" s="106"/>
      <c r="G6" s="105">
        <v>93</v>
      </c>
      <c r="H6" s="13">
        <v>126</v>
      </c>
      <c r="I6" s="13">
        <v>188</v>
      </c>
      <c r="J6" s="106">
        <v>173</v>
      </c>
      <c r="K6" s="105"/>
      <c r="L6" s="13"/>
      <c r="M6" s="13"/>
      <c r="N6" s="91"/>
      <c r="O6" s="12"/>
      <c r="P6" s="105">
        <v>41</v>
      </c>
      <c r="Q6" s="13">
        <v>69</v>
      </c>
      <c r="R6" s="13">
        <v>76</v>
      </c>
      <c r="S6" s="106">
        <v>26</v>
      </c>
      <c r="T6" s="105">
        <v>3</v>
      </c>
      <c r="U6" s="13">
        <v>10</v>
      </c>
      <c r="V6" s="13">
        <v>7</v>
      </c>
      <c r="W6" s="13">
        <v>7</v>
      </c>
      <c r="X6" s="105">
        <v>5</v>
      </c>
      <c r="Y6" s="13">
        <v>14</v>
      </c>
      <c r="Z6" s="13">
        <v>24</v>
      </c>
      <c r="AA6" s="106">
        <v>7</v>
      </c>
      <c r="AB6" s="105"/>
      <c r="AC6" s="13"/>
      <c r="AD6" s="13">
        <v>2</v>
      </c>
      <c r="AE6" s="106"/>
      <c r="AF6" s="117"/>
      <c r="AG6" s="122">
        <f t="shared" si="0"/>
        <v>142</v>
      </c>
      <c r="AH6" s="103">
        <f t="shared" si="2"/>
        <v>3.6797097693703033E-2</v>
      </c>
      <c r="AI6" s="22">
        <f t="shared" si="1"/>
        <v>219</v>
      </c>
      <c r="AJ6" s="103">
        <f t="shared" si="5"/>
        <v>3.9774791136941517E-2</v>
      </c>
      <c r="AK6" s="22">
        <f t="shared" si="6"/>
        <v>297</v>
      </c>
      <c r="AL6" s="103">
        <f t="shared" si="7"/>
        <v>4.541284403669725E-2</v>
      </c>
      <c r="AM6" s="22">
        <f t="shared" si="3"/>
        <v>213</v>
      </c>
      <c r="AN6" s="121">
        <f t="shared" si="4"/>
        <v>3.1981981981981981E-2</v>
      </c>
    </row>
    <row r="7" spans="1:40" ht="72.5" x14ac:dyDescent="0.35">
      <c r="A7" s="2" t="s">
        <v>62</v>
      </c>
      <c r="B7" s="9" t="s">
        <v>63</v>
      </c>
      <c r="C7" s="105"/>
      <c r="D7" s="13"/>
      <c r="E7" s="13"/>
      <c r="F7" s="106"/>
      <c r="G7" s="105">
        <v>22</v>
      </c>
      <c r="H7" s="13">
        <v>25</v>
      </c>
      <c r="I7" s="13">
        <v>23</v>
      </c>
      <c r="J7" s="106">
        <v>15</v>
      </c>
      <c r="K7" s="105"/>
      <c r="L7" s="13"/>
      <c r="M7" s="13"/>
      <c r="N7" s="91"/>
      <c r="O7" s="12"/>
      <c r="P7" s="105">
        <v>14</v>
      </c>
      <c r="Q7" s="13">
        <v>8</v>
      </c>
      <c r="R7" s="13">
        <v>3</v>
      </c>
      <c r="S7" s="106">
        <v>5</v>
      </c>
      <c r="T7" s="105">
        <v>2</v>
      </c>
      <c r="U7" s="13"/>
      <c r="V7" s="13">
        <v>1</v>
      </c>
      <c r="W7" s="13">
        <v>2</v>
      </c>
      <c r="X7" s="105"/>
      <c r="Y7" s="13"/>
      <c r="Z7" s="13"/>
      <c r="AA7" s="106"/>
      <c r="AB7" s="105"/>
      <c r="AC7" s="13"/>
      <c r="AD7" s="13"/>
      <c r="AE7" s="106"/>
      <c r="AF7" s="117"/>
      <c r="AG7" s="122">
        <f t="shared" si="0"/>
        <v>38</v>
      </c>
      <c r="AH7" s="103">
        <f t="shared" si="2"/>
        <v>9.8471106504275721E-3</v>
      </c>
      <c r="AI7" s="22">
        <f t="shared" si="1"/>
        <v>33</v>
      </c>
      <c r="AJ7" s="103">
        <f t="shared" si="5"/>
        <v>5.9934616781692701E-3</v>
      </c>
      <c r="AK7" s="22">
        <f t="shared" si="6"/>
        <v>27</v>
      </c>
      <c r="AL7" s="103">
        <f t="shared" si="7"/>
        <v>4.1284403669724773E-3</v>
      </c>
      <c r="AM7" s="22">
        <f t="shared" si="3"/>
        <v>22</v>
      </c>
      <c r="AN7" s="121">
        <f t="shared" si="4"/>
        <v>3.3033033033033031E-3</v>
      </c>
    </row>
    <row r="8" spans="1:40" ht="87" x14ac:dyDescent="0.35">
      <c r="A8" s="2" t="s">
        <v>64</v>
      </c>
      <c r="B8" s="9" t="s">
        <v>65</v>
      </c>
      <c r="C8" s="105"/>
      <c r="D8" s="13"/>
      <c r="E8" s="13"/>
      <c r="F8" s="106"/>
      <c r="G8" s="105">
        <v>3</v>
      </c>
      <c r="H8" s="13">
        <v>1</v>
      </c>
      <c r="I8" s="13">
        <v>6</v>
      </c>
      <c r="J8" s="106">
        <v>3</v>
      </c>
      <c r="K8" s="105"/>
      <c r="L8" s="13"/>
      <c r="M8" s="13"/>
      <c r="N8" s="91"/>
      <c r="O8" s="12"/>
      <c r="P8" s="105">
        <v>2</v>
      </c>
      <c r="Q8" s="13">
        <v>1</v>
      </c>
      <c r="R8" s="13">
        <v>2</v>
      </c>
      <c r="S8" s="106">
        <v>4</v>
      </c>
      <c r="T8" s="105"/>
      <c r="U8" s="13">
        <v>2</v>
      </c>
      <c r="V8" s="13"/>
      <c r="W8" s="13"/>
      <c r="X8" s="105"/>
      <c r="Y8" s="13"/>
      <c r="Z8" s="13"/>
      <c r="AA8" s="106"/>
      <c r="AB8" s="105"/>
      <c r="AC8" s="13"/>
      <c r="AD8" s="13"/>
      <c r="AE8" s="106"/>
      <c r="AF8" s="117"/>
      <c r="AG8" s="122">
        <f t="shared" si="0"/>
        <v>5</v>
      </c>
      <c r="AH8" s="103">
        <f t="shared" si="2"/>
        <v>1.295672454003628E-3</v>
      </c>
      <c r="AI8" s="22">
        <f t="shared" si="1"/>
        <v>4</v>
      </c>
      <c r="AJ8" s="103">
        <f t="shared" si="5"/>
        <v>7.2648020341445699E-4</v>
      </c>
      <c r="AK8" s="22">
        <f t="shared" si="6"/>
        <v>8</v>
      </c>
      <c r="AL8" s="103">
        <f t="shared" si="7"/>
        <v>1.2232415902140672E-3</v>
      </c>
      <c r="AM8" s="22">
        <f t="shared" si="3"/>
        <v>7</v>
      </c>
      <c r="AN8" s="121">
        <f t="shared" si="4"/>
        <v>1.0510510510510511E-3</v>
      </c>
    </row>
    <row r="9" spans="1:40" ht="87" x14ac:dyDescent="0.35">
      <c r="A9" s="2" t="s">
        <v>66</v>
      </c>
      <c r="B9" s="9" t="s">
        <v>67</v>
      </c>
      <c r="C9" s="105"/>
      <c r="D9" s="13"/>
      <c r="E9" s="13"/>
      <c r="F9" s="106"/>
      <c r="G9" s="105">
        <v>1</v>
      </c>
      <c r="H9" s="13">
        <v>9</v>
      </c>
      <c r="I9" s="13">
        <v>9</v>
      </c>
      <c r="J9" s="106">
        <v>19</v>
      </c>
      <c r="K9" s="105"/>
      <c r="L9" s="13"/>
      <c r="M9" s="13"/>
      <c r="N9" s="91"/>
      <c r="O9" s="12"/>
      <c r="P9" s="105">
        <v>4</v>
      </c>
      <c r="Q9" s="13"/>
      <c r="R9" s="13">
        <v>3</v>
      </c>
      <c r="S9" s="106">
        <v>2</v>
      </c>
      <c r="T9" s="105"/>
      <c r="U9" s="13"/>
      <c r="V9" s="13"/>
      <c r="W9" s="13">
        <v>1</v>
      </c>
      <c r="X9" s="105"/>
      <c r="Y9" s="13">
        <v>1</v>
      </c>
      <c r="Z9" s="13">
        <v>1</v>
      </c>
      <c r="AA9" s="106">
        <v>2</v>
      </c>
      <c r="AB9" s="105"/>
      <c r="AC9" s="13"/>
      <c r="AD9" s="13"/>
      <c r="AE9" s="106"/>
      <c r="AF9" s="117"/>
      <c r="AG9" s="122">
        <f t="shared" si="0"/>
        <v>5</v>
      </c>
      <c r="AH9" s="103">
        <f t="shared" si="2"/>
        <v>1.295672454003628E-3</v>
      </c>
      <c r="AI9" s="22">
        <f t="shared" si="1"/>
        <v>10</v>
      </c>
      <c r="AJ9" s="103">
        <f t="shared" si="5"/>
        <v>1.8162005085361425E-3</v>
      </c>
      <c r="AK9" s="22">
        <f t="shared" si="6"/>
        <v>13</v>
      </c>
      <c r="AL9" s="103">
        <f t="shared" si="7"/>
        <v>1.9877675840978591E-3</v>
      </c>
      <c r="AM9" s="22">
        <f t="shared" si="3"/>
        <v>24</v>
      </c>
      <c r="AN9" s="121">
        <f t="shared" si="4"/>
        <v>3.6036036036036037E-3</v>
      </c>
    </row>
    <row r="10" spans="1:40" ht="87" x14ac:dyDescent="0.35">
      <c r="A10" s="2" t="s">
        <v>68</v>
      </c>
      <c r="B10" s="9" t="s">
        <v>69</v>
      </c>
      <c r="C10" s="105"/>
      <c r="D10" s="13"/>
      <c r="E10" s="13"/>
      <c r="F10" s="106"/>
      <c r="G10" s="105">
        <v>1</v>
      </c>
      <c r="H10" s="13"/>
      <c r="I10" s="13"/>
      <c r="J10" s="106">
        <v>2</v>
      </c>
      <c r="K10" s="105"/>
      <c r="L10" s="13"/>
      <c r="M10" s="13"/>
      <c r="N10" s="91"/>
      <c r="O10" s="12"/>
      <c r="P10" s="105"/>
      <c r="Q10" s="13">
        <v>1</v>
      </c>
      <c r="R10" s="13">
        <v>4</v>
      </c>
      <c r="S10" s="106"/>
      <c r="T10" s="105"/>
      <c r="U10" s="13"/>
      <c r="V10" s="13"/>
      <c r="W10" s="13"/>
      <c r="X10" s="105"/>
      <c r="Y10" s="13"/>
      <c r="Z10" s="13"/>
      <c r="AA10" s="106"/>
      <c r="AB10" s="105"/>
      <c r="AC10" s="13"/>
      <c r="AD10" s="13"/>
      <c r="AE10" s="106"/>
      <c r="AF10" s="117"/>
      <c r="AG10" s="122">
        <f t="shared" si="0"/>
        <v>1</v>
      </c>
      <c r="AH10" s="103">
        <f t="shared" si="2"/>
        <v>2.5913449080072558E-4</v>
      </c>
      <c r="AI10" s="22">
        <f t="shared" si="1"/>
        <v>1</v>
      </c>
      <c r="AJ10" s="103">
        <f t="shared" si="5"/>
        <v>1.8162005085361425E-4</v>
      </c>
      <c r="AK10" s="22">
        <f t="shared" si="6"/>
        <v>4</v>
      </c>
      <c r="AL10" s="103">
        <f t="shared" si="7"/>
        <v>6.116207951070336E-4</v>
      </c>
      <c r="AM10" s="22">
        <f t="shared" si="3"/>
        <v>2</v>
      </c>
      <c r="AN10" s="121">
        <f t="shared" si="4"/>
        <v>3.0030030030030029E-4</v>
      </c>
    </row>
    <row r="11" spans="1:40" ht="87" x14ac:dyDescent="0.35">
      <c r="A11" s="2" t="s">
        <v>70</v>
      </c>
      <c r="B11" s="9" t="s">
        <v>71</v>
      </c>
      <c r="C11" s="105"/>
      <c r="D11" s="13">
        <v>1</v>
      </c>
      <c r="E11" s="13">
        <v>1</v>
      </c>
      <c r="F11" s="106">
        <v>1</v>
      </c>
      <c r="G11" s="105">
        <v>21</v>
      </c>
      <c r="H11" s="13">
        <v>29</v>
      </c>
      <c r="I11" s="13">
        <v>35</v>
      </c>
      <c r="J11" s="106">
        <v>33</v>
      </c>
      <c r="K11" s="105"/>
      <c r="L11" s="13"/>
      <c r="M11" s="13"/>
      <c r="N11" s="91"/>
      <c r="O11" s="12"/>
      <c r="P11" s="105">
        <v>11</v>
      </c>
      <c r="Q11" s="13">
        <v>12</v>
      </c>
      <c r="R11" s="13"/>
      <c r="S11" s="106">
        <v>6</v>
      </c>
      <c r="T11" s="105"/>
      <c r="U11" s="13"/>
      <c r="V11" s="13"/>
      <c r="W11" s="13"/>
      <c r="X11" s="105">
        <v>7</v>
      </c>
      <c r="Y11" s="13">
        <v>9</v>
      </c>
      <c r="Z11" s="13">
        <v>5</v>
      </c>
      <c r="AA11" s="106">
        <v>7</v>
      </c>
      <c r="AB11" s="105"/>
      <c r="AC11" s="13">
        <v>1</v>
      </c>
      <c r="AD11" s="13"/>
      <c r="AE11" s="106"/>
      <c r="AF11" s="117"/>
      <c r="AG11" s="122">
        <f t="shared" si="0"/>
        <v>39</v>
      </c>
      <c r="AH11" s="103">
        <f t="shared" si="2"/>
        <v>1.0106245141228298E-2</v>
      </c>
      <c r="AI11" s="22">
        <f t="shared" si="1"/>
        <v>52</v>
      </c>
      <c r="AJ11" s="103">
        <f t="shared" si="5"/>
        <v>9.4442426443879408E-3</v>
      </c>
      <c r="AK11" s="22">
        <f t="shared" si="6"/>
        <v>41</v>
      </c>
      <c r="AL11" s="103">
        <f t="shared" si="7"/>
        <v>6.2691131498470946E-3</v>
      </c>
      <c r="AM11" s="22">
        <f t="shared" si="3"/>
        <v>47</v>
      </c>
      <c r="AN11" s="121">
        <f t="shared" si="4"/>
        <v>7.0570570570570573E-3</v>
      </c>
    </row>
    <row r="12" spans="1:40" ht="15" thickBot="1" x14ac:dyDescent="0.4">
      <c r="B12" s="111" t="s">
        <v>14</v>
      </c>
      <c r="C12" s="107">
        <f>SUM(C3:C11)</f>
        <v>4</v>
      </c>
      <c r="D12" s="108">
        <f t="shared" ref="D12:AD12" si="8">SUM(D3:D11)</f>
        <v>884</v>
      </c>
      <c r="E12" s="109">
        <f t="shared" si="8"/>
        <v>1035</v>
      </c>
      <c r="F12" s="110">
        <f>SUM(F3:F11)</f>
        <v>1057</v>
      </c>
      <c r="G12" s="107">
        <f t="shared" si="8"/>
        <v>2346</v>
      </c>
      <c r="H12" s="108">
        <f t="shared" si="8"/>
        <v>2826</v>
      </c>
      <c r="I12" s="109">
        <f t="shared" si="8"/>
        <v>3342</v>
      </c>
      <c r="J12" s="110">
        <f>SUM(J3:J11)</f>
        <v>3808</v>
      </c>
      <c r="K12" s="107">
        <f t="shared" si="8"/>
        <v>1</v>
      </c>
      <c r="L12" s="108">
        <f t="shared" si="8"/>
        <v>0</v>
      </c>
      <c r="M12" s="109">
        <f t="shared" si="8"/>
        <v>3</v>
      </c>
      <c r="N12" s="112">
        <v>3</v>
      </c>
      <c r="O12" s="125">
        <v>2</v>
      </c>
      <c r="P12" s="107">
        <f t="shared" si="8"/>
        <v>1021</v>
      </c>
      <c r="Q12" s="108">
        <f t="shared" si="8"/>
        <v>1222</v>
      </c>
      <c r="R12" s="109">
        <f t="shared" si="8"/>
        <v>1386</v>
      </c>
      <c r="S12" s="110">
        <f>SUM(S3:S11)</f>
        <v>1157</v>
      </c>
      <c r="T12" s="107">
        <f t="shared" si="8"/>
        <v>193</v>
      </c>
      <c r="U12" s="108">
        <f t="shared" si="8"/>
        <v>229</v>
      </c>
      <c r="V12" s="109">
        <f t="shared" si="8"/>
        <v>259</v>
      </c>
      <c r="W12" s="108">
        <f>SUM(W3:W11)</f>
        <v>324</v>
      </c>
      <c r="X12" s="107">
        <f t="shared" si="8"/>
        <v>282</v>
      </c>
      <c r="Y12" s="108">
        <f t="shared" si="8"/>
        <v>331</v>
      </c>
      <c r="Z12" s="108">
        <f t="shared" si="8"/>
        <v>487</v>
      </c>
      <c r="AA12" s="110">
        <f>SUM(AA3:AA11)</f>
        <v>273</v>
      </c>
      <c r="AB12" s="107">
        <f t="shared" si="8"/>
        <v>12</v>
      </c>
      <c r="AC12" s="108">
        <f t="shared" si="8"/>
        <v>14</v>
      </c>
      <c r="AD12" s="108">
        <f t="shared" si="8"/>
        <v>28</v>
      </c>
      <c r="AE12" s="110">
        <f>SUM(AE3:AE11)</f>
        <v>33</v>
      </c>
      <c r="AF12" s="118">
        <v>3</v>
      </c>
      <c r="AG12" s="123">
        <f t="shared" si="0"/>
        <v>3859</v>
      </c>
      <c r="AH12" s="120">
        <f t="shared" si="2"/>
        <v>1</v>
      </c>
      <c r="AI12" s="119">
        <f t="shared" si="1"/>
        <v>5506</v>
      </c>
      <c r="AJ12" s="120">
        <f t="shared" si="5"/>
        <v>1</v>
      </c>
      <c r="AK12" s="119">
        <f t="shared" si="6"/>
        <v>6540</v>
      </c>
      <c r="AL12" s="120">
        <f t="shared" si="7"/>
        <v>1</v>
      </c>
      <c r="AM12" s="119">
        <f>SUM(AM3:AM11)</f>
        <v>6660</v>
      </c>
      <c r="AN12" s="124">
        <f t="shared" si="4"/>
        <v>1</v>
      </c>
    </row>
  </sheetData>
  <mergeCells count="16">
    <mergeCell ref="AM1:AM2"/>
    <mergeCell ref="AN1:AN2"/>
    <mergeCell ref="AL1:AL2"/>
    <mergeCell ref="AK1:AK2"/>
    <mergeCell ref="AI1:AI2"/>
    <mergeCell ref="AG1:AG2"/>
    <mergeCell ref="AH1:AH2"/>
    <mergeCell ref="AJ1:AJ2"/>
    <mergeCell ref="B1:B2"/>
    <mergeCell ref="C1:F1"/>
    <mergeCell ref="G1:J1"/>
    <mergeCell ref="K1:N1"/>
    <mergeCell ref="P1:S1"/>
    <mergeCell ref="T1:W1"/>
    <mergeCell ref="AB1:AE1"/>
    <mergeCell ref="X1:AA1"/>
  </mergeCells>
  <conditionalFormatting sqref="C3:AF12">
    <cfRule type="dataBar" priority="4">
      <dataBar>
        <cfvo type="min"/>
        <cfvo type="max"/>
        <color rgb="FF63C384"/>
      </dataBar>
      <extLst>
        <ext xmlns:x14="http://schemas.microsoft.com/office/spreadsheetml/2009/9/main" uri="{B025F937-C7B1-47D3-B67F-A62EFF666E3E}">
          <x14:id>{2B9A5407-DBC2-4179-80B1-7560CDFE2BFF}</x14:id>
        </ext>
      </extLst>
    </cfRule>
  </conditionalFormatting>
  <conditionalFormatting sqref="AH3:AH11 AJ3:AJ11 AL3:AL11">
    <cfRule type="dataBar" priority="2">
      <dataBar>
        <cfvo type="min"/>
        <cfvo type="max"/>
        <color rgb="FF63C384"/>
      </dataBar>
      <extLst>
        <ext xmlns:x14="http://schemas.microsoft.com/office/spreadsheetml/2009/9/main" uri="{B025F937-C7B1-47D3-B67F-A62EFF666E3E}">
          <x14:id>{62952DBF-43D7-4630-B426-F93E641CE80F}</x14:id>
        </ext>
      </extLst>
    </cfRule>
  </conditionalFormatting>
  <conditionalFormatting sqref="AN3:AN11">
    <cfRule type="dataBar" priority="1">
      <dataBar>
        <cfvo type="min"/>
        <cfvo type="max"/>
        <color rgb="FF63C384"/>
      </dataBar>
      <extLst>
        <ext xmlns:x14="http://schemas.microsoft.com/office/spreadsheetml/2009/9/main" uri="{B025F937-C7B1-47D3-B67F-A62EFF666E3E}">
          <x14:id>{82AEB1B1-B512-44FD-B6F7-28D9067679B3}</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2B9A5407-DBC2-4179-80B1-7560CDFE2BFF}">
            <x14:dataBar minLength="0" maxLength="100" border="1" negativeBarBorderColorSameAsPositive="0">
              <x14:cfvo type="autoMin"/>
              <x14:cfvo type="autoMax"/>
              <x14:borderColor rgb="FF63C384"/>
              <x14:negativeFillColor rgb="FFFF0000"/>
              <x14:negativeBorderColor rgb="FFFF0000"/>
              <x14:axisColor rgb="FF000000"/>
            </x14:dataBar>
          </x14:cfRule>
          <xm:sqref>C3:AF12</xm:sqref>
        </x14:conditionalFormatting>
        <x14:conditionalFormatting xmlns:xm="http://schemas.microsoft.com/office/excel/2006/main">
          <x14:cfRule type="dataBar" id="{62952DBF-43D7-4630-B426-F93E641CE80F}">
            <x14:dataBar minLength="0" maxLength="100" border="1" negativeBarBorderColorSameAsPositive="0">
              <x14:cfvo type="autoMin"/>
              <x14:cfvo type="autoMax"/>
              <x14:borderColor rgb="FF63C384"/>
              <x14:negativeFillColor rgb="FFFF0000"/>
              <x14:negativeBorderColor rgb="FFFF0000"/>
              <x14:axisColor rgb="FF000000"/>
            </x14:dataBar>
          </x14:cfRule>
          <xm:sqref>AH3:AH11 AJ3:AJ11 AL3:AL11</xm:sqref>
        </x14:conditionalFormatting>
        <x14:conditionalFormatting xmlns:xm="http://schemas.microsoft.com/office/excel/2006/main">
          <x14:cfRule type="dataBar" id="{82AEB1B1-B512-44FD-B6F7-28D9067679B3}">
            <x14:dataBar minLength="0" maxLength="100" border="1" negativeBarBorderColorSameAsPositive="0">
              <x14:cfvo type="autoMin"/>
              <x14:cfvo type="autoMax"/>
              <x14:borderColor rgb="FF63C384"/>
              <x14:negativeFillColor rgb="FFFF0000"/>
              <x14:negativeBorderColor rgb="FFFF0000"/>
              <x14:axisColor rgb="FF000000"/>
            </x14:dataBar>
          </x14:cfRule>
          <xm:sqref>AN3:AN11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zoomScale="120" zoomScaleNormal="120" workbookViewId="0"/>
  </sheetViews>
  <sheetFormatPr defaultRowHeight="14.5" x14ac:dyDescent="0.35"/>
  <cols>
    <col min="1" max="1" width="38.26953125" style="5" bestFit="1" customWidth="1"/>
    <col min="2" max="3" width="8.08984375" bestFit="1" customWidth="1"/>
    <col min="4" max="4" width="8.54296875" bestFit="1" customWidth="1"/>
    <col min="5" max="9" width="8.08984375" bestFit="1" customWidth="1"/>
    <col min="10" max="10" width="10" bestFit="1" customWidth="1"/>
    <col min="11" max="17" width="8.08984375" bestFit="1" customWidth="1"/>
    <col min="18" max="18" width="10.36328125" bestFit="1" customWidth="1"/>
    <col min="19" max="22" width="12.90625" bestFit="1" customWidth="1"/>
    <col min="23" max="28" width="8.08984375" bestFit="1" customWidth="1"/>
    <col min="29" max="29" width="8.08984375" style="2" bestFit="1" customWidth="1"/>
    <col min="30" max="30" width="10.36328125" bestFit="1" customWidth="1"/>
    <col min="31" max="31" width="8.36328125" bestFit="1" customWidth="1"/>
    <col min="32" max="32" width="8.08984375" bestFit="1" customWidth="1"/>
    <col min="33" max="33" width="8.36328125" bestFit="1" customWidth="1"/>
    <col min="34" max="34" width="12.90625" bestFit="1" customWidth="1"/>
    <col min="35" max="35" width="6.54296875" bestFit="1" customWidth="1"/>
    <col min="36" max="36" width="12.90625" bestFit="1" customWidth="1"/>
    <col min="37" max="37" width="6.54296875" bestFit="1" customWidth="1"/>
    <col min="38" max="38" width="12.90625" bestFit="1" customWidth="1"/>
    <col min="39" max="39" width="5.26953125" bestFit="1" customWidth="1"/>
    <col min="40" max="40" width="12.90625" bestFit="1" customWidth="1"/>
    <col min="41" max="41" width="5.26953125" bestFit="1" customWidth="1"/>
    <col min="42" max="42" width="8.1796875" customWidth="1"/>
  </cols>
  <sheetData>
    <row r="1" spans="1:41" ht="14.9" customHeight="1" x14ac:dyDescent="0.35">
      <c r="A1" s="14"/>
      <c r="B1" s="226" t="s">
        <v>3</v>
      </c>
      <c r="C1" s="227"/>
      <c r="D1" s="227"/>
      <c r="E1" s="228"/>
      <c r="F1" s="226" t="s">
        <v>4</v>
      </c>
      <c r="G1" s="227"/>
      <c r="H1" s="227"/>
      <c r="I1" s="228"/>
      <c r="J1" s="226" t="s">
        <v>5</v>
      </c>
      <c r="K1" s="227"/>
      <c r="L1" s="227"/>
      <c r="M1" s="228"/>
      <c r="N1" s="226" t="s">
        <v>7</v>
      </c>
      <c r="O1" s="227"/>
      <c r="P1" s="227"/>
      <c r="Q1" s="228"/>
      <c r="R1" s="226" t="s">
        <v>8</v>
      </c>
      <c r="S1" s="227"/>
      <c r="T1" s="227"/>
      <c r="U1" s="227"/>
      <c r="V1" s="227" t="s">
        <v>12</v>
      </c>
      <c r="W1" s="227"/>
      <c r="X1" s="227"/>
      <c r="Y1" s="227"/>
      <c r="Z1" s="227" t="s">
        <v>13</v>
      </c>
      <c r="AA1" s="227"/>
      <c r="AB1" s="227"/>
      <c r="AC1" s="227"/>
      <c r="AD1" s="227" t="s">
        <v>43</v>
      </c>
      <c r="AE1" s="227"/>
      <c r="AF1" s="227"/>
      <c r="AG1" s="228"/>
      <c r="AH1" s="231" t="s">
        <v>19</v>
      </c>
      <c r="AI1" s="137" t="s">
        <v>20</v>
      </c>
      <c r="AJ1" s="231" t="s">
        <v>21</v>
      </c>
      <c r="AK1" s="150" t="s">
        <v>20</v>
      </c>
      <c r="AL1" s="231" t="s">
        <v>22</v>
      </c>
      <c r="AM1" s="150" t="s">
        <v>20</v>
      </c>
      <c r="AN1" s="239" t="s">
        <v>72</v>
      </c>
      <c r="AO1" s="217" t="s">
        <v>20</v>
      </c>
    </row>
    <row r="2" spans="1:41" x14ac:dyDescent="0.35">
      <c r="A2" s="138" t="s">
        <v>73</v>
      </c>
      <c r="B2" s="138" t="s">
        <v>15</v>
      </c>
      <c r="C2" s="138" t="s">
        <v>16</v>
      </c>
      <c r="D2" s="138" t="s">
        <v>17</v>
      </c>
      <c r="E2" s="138" t="s">
        <v>18</v>
      </c>
      <c r="F2" s="138" t="s">
        <v>15</v>
      </c>
      <c r="G2" s="138" t="s">
        <v>16</v>
      </c>
      <c r="H2" s="138" t="s">
        <v>17</v>
      </c>
      <c r="I2" s="138" t="s">
        <v>18</v>
      </c>
      <c r="J2" s="138" t="s">
        <v>15</v>
      </c>
      <c r="K2" s="138" t="s">
        <v>16</v>
      </c>
      <c r="L2" s="138" t="s">
        <v>17</v>
      </c>
      <c r="M2" s="138" t="s">
        <v>18</v>
      </c>
      <c r="N2" s="138" t="s">
        <v>15</v>
      </c>
      <c r="O2" s="138" t="s">
        <v>16</v>
      </c>
      <c r="P2" s="138" t="s">
        <v>17</v>
      </c>
      <c r="Q2" s="138" t="s">
        <v>18</v>
      </c>
      <c r="R2" s="138" t="s">
        <v>15</v>
      </c>
      <c r="S2" s="138" t="s">
        <v>16</v>
      </c>
      <c r="T2" s="138" t="s">
        <v>17</v>
      </c>
      <c r="U2" s="138" t="s">
        <v>18</v>
      </c>
      <c r="V2" s="138" t="s">
        <v>15</v>
      </c>
      <c r="W2" s="138" t="s">
        <v>16</v>
      </c>
      <c r="X2" s="138" t="s">
        <v>17</v>
      </c>
      <c r="Y2" s="138" t="s">
        <v>18</v>
      </c>
      <c r="Z2" s="138" t="s">
        <v>15</v>
      </c>
      <c r="AA2" s="138" t="s">
        <v>16</v>
      </c>
      <c r="AB2" s="138" t="s">
        <v>17</v>
      </c>
      <c r="AC2" s="138" t="s">
        <v>18</v>
      </c>
      <c r="AD2" s="241" t="s">
        <v>15</v>
      </c>
      <c r="AE2" s="241" t="s">
        <v>16</v>
      </c>
      <c r="AF2" s="241" t="s">
        <v>17</v>
      </c>
      <c r="AG2" s="241" t="s">
        <v>18</v>
      </c>
      <c r="AH2" s="232"/>
      <c r="AI2" s="144"/>
      <c r="AJ2" s="232"/>
      <c r="AK2" s="151"/>
      <c r="AL2" s="232"/>
      <c r="AM2" s="151"/>
      <c r="AN2" s="239"/>
      <c r="AO2" s="218"/>
    </row>
    <row r="3" spans="1:41" x14ac:dyDescent="0.35">
      <c r="A3" s="10" t="s">
        <v>73</v>
      </c>
      <c r="B3" s="38">
        <v>2</v>
      </c>
      <c r="C3" s="38">
        <v>1</v>
      </c>
      <c r="D3" s="38">
        <v>1</v>
      </c>
      <c r="E3" s="173">
        <v>0</v>
      </c>
      <c r="F3" s="173">
        <v>179</v>
      </c>
      <c r="G3" s="173">
        <v>980</v>
      </c>
      <c r="H3" s="173">
        <v>1143</v>
      </c>
      <c r="I3" s="173">
        <v>1158</v>
      </c>
      <c r="J3" s="173">
        <v>0</v>
      </c>
      <c r="K3" s="173"/>
      <c r="L3" s="173">
        <v>0</v>
      </c>
      <c r="M3" s="173">
        <v>0</v>
      </c>
      <c r="N3" s="173">
        <v>235</v>
      </c>
      <c r="O3" s="173">
        <v>479</v>
      </c>
      <c r="P3" s="173">
        <v>468</v>
      </c>
      <c r="Q3" s="173">
        <v>374</v>
      </c>
      <c r="R3" s="173">
        <v>19</v>
      </c>
      <c r="S3" s="173">
        <v>75</v>
      </c>
      <c r="T3" s="173">
        <v>99</v>
      </c>
      <c r="U3" s="173">
        <v>91</v>
      </c>
      <c r="V3" s="173">
        <v>50</v>
      </c>
      <c r="W3" s="173">
        <v>106</v>
      </c>
      <c r="X3" s="173">
        <v>167</v>
      </c>
      <c r="Y3" s="173">
        <v>88</v>
      </c>
      <c r="Z3" s="270">
        <v>0</v>
      </c>
      <c r="AA3" s="270">
        <v>0</v>
      </c>
      <c r="AB3" s="270">
        <v>2</v>
      </c>
      <c r="AC3" s="270">
        <v>0</v>
      </c>
      <c r="AD3" s="271">
        <v>0</v>
      </c>
      <c r="AE3" s="271">
        <v>0</v>
      </c>
      <c r="AF3" s="271">
        <v>0</v>
      </c>
      <c r="AG3" s="271">
        <v>0</v>
      </c>
      <c r="AH3" s="173">
        <f>B3+F3+J3+N3+R3+V3+Z3+AD3</f>
        <v>485</v>
      </c>
      <c r="AI3" s="50">
        <f>AH3/AH5</f>
        <v>0.12564766839378239</v>
      </c>
      <c r="AJ3" s="39">
        <f>SUM(C3+G3+K3+O3+S3+W3+AA3+AE3)</f>
        <v>1641</v>
      </c>
      <c r="AK3" s="50">
        <f>AJ3/AJ$5</f>
        <v>0.29798438351189394</v>
      </c>
      <c r="AL3" s="39">
        <f>H3+P3+T3+X3+AB3</f>
        <v>1879</v>
      </c>
      <c r="AM3" s="50">
        <f>AL3/AL$5</f>
        <v>0.28735280623948617</v>
      </c>
      <c r="AN3" s="39">
        <f>E3+I3+M3+Q3+U3+Y3+AC3+AG3</f>
        <v>1711</v>
      </c>
      <c r="AO3" s="54">
        <f>AN3/AN$5</f>
        <v>0.25690690690690693</v>
      </c>
    </row>
    <row r="4" spans="1:41" x14ac:dyDescent="0.35">
      <c r="A4" s="10" t="s">
        <v>74</v>
      </c>
      <c r="B4" s="38">
        <v>2</v>
      </c>
      <c r="C4" s="38">
        <v>883</v>
      </c>
      <c r="D4" s="38">
        <v>1034</v>
      </c>
      <c r="E4" s="173">
        <v>1059</v>
      </c>
      <c r="F4" s="173">
        <v>2167</v>
      </c>
      <c r="G4" s="173">
        <v>1846</v>
      </c>
      <c r="H4" s="173">
        <v>2199</v>
      </c>
      <c r="I4" s="173">
        <v>2650</v>
      </c>
      <c r="J4" s="173">
        <v>1</v>
      </c>
      <c r="K4" s="173">
        <v>1</v>
      </c>
      <c r="L4" s="173">
        <v>3</v>
      </c>
      <c r="M4" s="173">
        <v>3</v>
      </c>
      <c r="N4" s="173">
        <v>786</v>
      </c>
      <c r="O4" s="173">
        <v>743</v>
      </c>
      <c r="P4" s="173">
        <v>918</v>
      </c>
      <c r="Q4" s="173">
        <v>783</v>
      </c>
      <c r="R4" s="173">
        <v>174</v>
      </c>
      <c r="S4" s="173">
        <v>154</v>
      </c>
      <c r="T4" s="173">
        <v>160</v>
      </c>
      <c r="U4" s="173">
        <v>233</v>
      </c>
      <c r="V4" s="173">
        <v>232</v>
      </c>
      <c r="W4" s="173">
        <v>225</v>
      </c>
      <c r="X4" s="173">
        <v>320</v>
      </c>
      <c r="Y4" s="173">
        <v>185</v>
      </c>
      <c r="Z4" s="270">
        <v>12</v>
      </c>
      <c r="AA4" s="270">
        <v>14</v>
      </c>
      <c r="AB4" s="270">
        <v>26</v>
      </c>
      <c r="AC4" s="270">
        <v>33</v>
      </c>
      <c r="AD4" s="271">
        <v>1</v>
      </c>
      <c r="AE4" s="271">
        <v>0</v>
      </c>
      <c r="AF4" s="271">
        <v>0</v>
      </c>
      <c r="AG4" s="271">
        <v>3</v>
      </c>
      <c r="AH4" s="173">
        <f>B4+F4+J4+N4+R4+V4+Z4+AD4</f>
        <v>3375</v>
      </c>
      <c r="AI4" s="50">
        <f>AH4/AH5</f>
        <v>0.87435233160621761</v>
      </c>
      <c r="AJ4" s="39">
        <f>SUM(C4+G4+K4+O4+S4+W4+AA4+AE4)</f>
        <v>3866</v>
      </c>
      <c r="AK4" s="50">
        <f>AJ4/AJ$5</f>
        <v>0.70201561648810606</v>
      </c>
      <c r="AL4" s="39">
        <v>4660</v>
      </c>
      <c r="AM4" s="50">
        <f>AL4/AL$5</f>
        <v>0.71264719376051389</v>
      </c>
      <c r="AN4" s="39">
        <f>E4+I4+M4+Q4+U4+Y4+AC4+AG4</f>
        <v>4949</v>
      </c>
      <c r="AO4" s="54">
        <f>AN4/AN$5</f>
        <v>0.74309309309309313</v>
      </c>
    </row>
    <row r="5" spans="1:41" x14ac:dyDescent="0.35">
      <c r="A5" s="10" t="s">
        <v>14</v>
      </c>
      <c r="B5" s="38">
        <f t="shared" ref="B5:L5" si="0">SUM(B3:B4)</f>
        <v>4</v>
      </c>
      <c r="C5" s="38">
        <f t="shared" si="0"/>
        <v>884</v>
      </c>
      <c r="D5" s="38">
        <f t="shared" si="0"/>
        <v>1035</v>
      </c>
      <c r="E5" s="173">
        <f t="shared" si="0"/>
        <v>1059</v>
      </c>
      <c r="F5" s="173">
        <f t="shared" si="0"/>
        <v>2346</v>
      </c>
      <c r="G5" s="173">
        <f t="shared" si="0"/>
        <v>2826</v>
      </c>
      <c r="H5" s="173">
        <f t="shared" si="0"/>
        <v>3342</v>
      </c>
      <c r="I5" s="173">
        <f t="shared" si="0"/>
        <v>3808</v>
      </c>
      <c r="J5" s="173">
        <f t="shared" si="0"/>
        <v>1</v>
      </c>
      <c r="K5" s="173">
        <f t="shared" si="0"/>
        <v>1</v>
      </c>
      <c r="L5" s="173">
        <f t="shared" si="0"/>
        <v>3</v>
      </c>
      <c r="M5" s="173">
        <v>3</v>
      </c>
      <c r="N5" s="173">
        <f>SUM(N3:N4)</f>
        <v>1021</v>
      </c>
      <c r="O5" s="173">
        <f>SUM(O3:O4)</f>
        <v>1222</v>
      </c>
      <c r="P5" s="173">
        <f>SUM(P3:P4)</f>
        <v>1386</v>
      </c>
      <c r="Q5" s="173">
        <v>1157</v>
      </c>
      <c r="R5" s="173">
        <f t="shared" ref="R5:AB5" si="1">SUM(R3:R4)</f>
        <v>193</v>
      </c>
      <c r="S5" s="173">
        <f t="shared" si="1"/>
        <v>229</v>
      </c>
      <c r="T5" s="173">
        <f t="shared" si="1"/>
        <v>259</v>
      </c>
      <c r="U5" s="173">
        <f t="shared" si="1"/>
        <v>324</v>
      </c>
      <c r="V5" s="173">
        <f t="shared" si="1"/>
        <v>282</v>
      </c>
      <c r="W5" s="173">
        <f t="shared" si="1"/>
        <v>331</v>
      </c>
      <c r="X5" s="173">
        <f t="shared" si="1"/>
        <v>487</v>
      </c>
      <c r="Y5" s="173">
        <f t="shared" si="1"/>
        <v>273</v>
      </c>
      <c r="Z5" s="173">
        <f t="shared" si="1"/>
        <v>12</v>
      </c>
      <c r="AA5" s="173">
        <f t="shared" si="1"/>
        <v>14</v>
      </c>
      <c r="AB5" s="173">
        <f t="shared" si="1"/>
        <v>28</v>
      </c>
      <c r="AC5" s="173">
        <v>33</v>
      </c>
      <c r="AD5" s="272">
        <f>SUM(AD3:AD4)</f>
        <v>1</v>
      </c>
      <c r="AE5" s="272">
        <v>0</v>
      </c>
      <c r="AF5" s="272">
        <v>0</v>
      </c>
      <c r="AG5" s="273">
        <v>3</v>
      </c>
      <c r="AH5" s="173">
        <f>SUM(AH3:AH4)</f>
        <v>3860</v>
      </c>
      <c r="AI5" s="274">
        <f>SUM(AI3:AI4)</f>
        <v>1</v>
      </c>
      <c r="AJ5" s="39">
        <f>SUM(AJ3:AJ4)</f>
        <v>5507</v>
      </c>
      <c r="AK5" s="50">
        <f>AJ5/AJ$5</f>
        <v>1</v>
      </c>
      <c r="AL5" s="39">
        <f>SUM(AL3:AL4)</f>
        <v>6539</v>
      </c>
      <c r="AM5" s="50">
        <f>AL5/AL$5</f>
        <v>1</v>
      </c>
      <c r="AN5" s="39">
        <f>SUM(AN3:AN4)</f>
        <v>6660</v>
      </c>
      <c r="AO5" s="54">
        <f>AN5/AN$5</f>
        <v>1</v>
      </c>
    </row>
    <row r="6" spans="1:41" x14ac:dyDescent="0.35">
      <c r="AE6" s="35"/>
    </row>
    <row r="7" spans="1:41" ht="13.5" customHeight="1" x14ac:dyDescent="0.35"/>
    <row r="8" spans="1:41" ht="14.5" customHeight="1" x14ac:dyDescent="0.35">
      <c r="A8" s="252" t="s">
        <v>311</v>
      </c>
      <c r="B8" s="254" t="s">
        <v>3</v>
      </c>
      <c r="C8" s="254"/>
      <c r="D8" s="254"/>
      <c r="E8" s="254"/>
      <c r="F8" s="254" t="s">
        <v>4</v>
      </c>
      <c r="G8" s="254"/>
      <c r="H8" s="254"/>
      <c r="I8" s="254"/>
      <c r="J8" s="255" t="s">
        <v>5</v>
      </c>
      <c r="K8" s="256"/>
      <c r="L8" s="256"/>
      <c r="M8" s="257"/>
      <c r="N8" s="258" t="s">
        <v>7</v>
      </c>
      <c r="O8" s="259"/>
      <c r="P8" s="259"/>
      <c r="Q8" s="260"/>
      <c r="R8" s="255" t="s">
        <v>8</v>
      </c>
      <c r="S8" s="256"/>
      <c r="T8" s="256"/>
      <c r="U8" s="257"/>
      <c r="V8" s="255" t="s">
        <v>12</v>
      </c>
      <c r="W8" s="256"/>
      <c r="X8" s="256"/>
      <c r="Y8" s="257"/>
      <c r="Z8" s="255" t="s">
        <v>13</v>
      </c>
      <c r="AA8" s="256"/>
      <c r="AB8" s="256"/>
      <c r="AC8" s="257"/>
      <c r="AD8" s="255" t="s">
        <v>43</v>
      </c>
      <c r="AE8" s="256"/>
      <c r="AF8" s="256"/>
      <c r="AG8" s="257"/>
      <c r="AH8" s="261" t="s">
        <v>19</v>
      </c>
      <c r="AI8" s="261" t="s">
        <v>20</v>
      </c>
      <c r="AJ8" s="261" t="s">
        <v>21</v>
      </c>
      <c r="AK8" s="262" t="s">
        <v>20</v>
      </c>
      <c r="AL8" s="261" t="s">
        <v>22</v>
      </c>
      <c r="AM8" s="262" t="s">
        <v>20</v>
      </c>
      <c r="AN8" s="261" t="s">
        <v>72</v>
      </c>
      <c r="AO8" s="262" t="s">
        <v>20</v>
      </c>
    </row>
    <row r="9" spans="1:41" x14ac:dyDescent="0.35">
      <c r="A9" s="253"/>
      <c r="B9" s="263" t="s">
        <v>15</v>
      </c>
      <c r="C9" s="263" t="s">
        <v>16</v>
      </c>
      <c r="D9" s="263" t="s">
        <v>17</v>
      </c>
      <c r="E9" s="263" t="s">
        <v>18</v>
      </c>
      <c r="F9" s="263" t="s">
        <v>15</v>
      </c>
      <c r="G9" s="263" t="s">
        <v>16</v>
      </c>
      <c r="H9" s="263" t="s">
        <v>17</v>
      </c>
      <c r="I9" s="263" t="s">
        <v>18</v>
      </c>
      <c r="J9" s="263" t="s">
        <v>15</v>
      </c>
      <c r="K9" s="263" t="s">
        <v>16</v>
      </c>
      <c r="L9" s="263" t="s">
        <v>17</v>
      </c>
      <c r="M9" s="263" t="s">
        <v>18</v>
      </c>
      <c r="N9" s="263" t="s">
        <v>15</v>
      </c>
      <c r="O9" s="263" t="s">
        <v>16</v>
      </c>
      <c r="P9" s="263" t="s">
        <v>17</v>
      </c>
      <c r="Q9" s="263" t="s">
        <v>18</v>
      </c>
      <c r="R9" s="263" t="s">
        <v>15</v>
      </c>
      <c r="S9" s="263" t="s">
        <v>16</v>
      </c>
      <c r="T9" s="263" t="s">
        <v>17</v>
      </c>
      <c r="U9" s="263" t="s">
        <v>18</v>
      </c>
      <c r="V9" s="263" t="s">
        <v>15</v>
      </c>
      <c r="W9" s="263" t="s">
        <v>16</v>
      </c>
      <c r="X9" s="263" t="s">
        <v>17</v>
      </c>
      <c r="Y9" s="263" t="s">
        <v>18</v>
      </c>
      <c r="Z9" s="263" t="s">
        <v>15</v>
      </c>
      <c r="AA9" s="263" t="s">
        <v>16</v>
      </c>
      <c r="AB9" s="263" t="s">
        <v>17</v>
      </c>
      <c r="AC9" s="263" t="s">
        <v>18</v>
      </c>
      <c r="AD9" s="263" t="s">
        <v>15</v>
      </c>
      <c r="AE9" s="263" t="s">
        <v>16</v>
      </c>
      <c r="AF9" s="263" t="s">
        <v>17</v>
      </c>
      <c r="AG9" s="263" t="s">
        <v>18</v>
      </c>
      <c r="AH9" s="261"/>
      <c r="AI9" s="261"/>
      <c r="AJ9" s="261"/>
      <c r="AK9" s="262"/>
      <c r="AL9" s="261"/>
      <c r="AM9" s="262"/>
      <c r="AN9" s="261"/>
      <c r="AO9" s="262"/>
    </row>
    <row r="10" spans="1:41" s="1" customFormat="1" x14ac:dyDescent="0.35">
      <c r="A10" s="11" t="s">
        <v>73</v>
      </c>
      <c r="B10" s="52">
        <f>SUM(B11:B17)</f>
        <v>2</v>
      </c>
      <c r="C10" s="52">
        <f>SUM(C11:C17)</f>
        <v>1</v>
      </c>
      <c r="D10" s="52">
        <f>SUM(D11:D17)</f>
        <v>1</v>
      </c>
      <c r="E10" s="168">
        <v>0</v>
      </c>
      <c r="F10" s="52">
        <f t="shared" ref="F10:AG10" si="2">SUM(F11:F17)</f>
        <v>179</v>
      </c>
      <c r="G10" s="52">
        <f t="shared" si="2"/>
        <v>980</v>
      </c>
      <c r="H10" s="52">
        <f t="shared" si="2"/>
        <v>1143</v>
      </c>
      <c r="I10" s="170">
        <f t="shared" si="2"/>
        <v>1158</v>
      </c>
      <c r="J10" s="52">
        <f t="shared" si="2"/>
        <v>0</v>
      </c>
      <c r="K10" s="52">
        <f t="shared" si="2"/>
        <v>0</v>
      </c>
      <c r="L10" s="52">
        <f t="shared" si="2"/>
        <v>0</v>
      </c>
      <c r="M10" s="168">
        <f t="shared" si="2"/>
        <v>0</v>
      </c>
      <c r="N10" s="52">
        <f t="shared" si="2"/>
        <v>235</v>
      </c>
      <c r="O10" s="52">
        <f t="shared" si="2"/>
        <v>479</v>
      </c>
      <c r="P10" s="52">
        <f t="shared" si="2"/>
        <v>468</v>
      </c>
      <c r="Q10" s="170">
        <f t="shared" si="2"/>
        <v>374</v>
      </c>
      <c r="R10" s="170">
        <f t="shared" si="2"/>
        <v>19</v>
      </c>
      <c r="S10" s="170">
        <f t="shared" si="2"/>
        <v>75</v>
      </c>
      <c r="T10" s="170">
        <f t="shared" si="2"/>
        <v>99</v>
      </c>
      <c r="U10" s="170">
        <f t="shared" si="2"/>
        <v>91</v>
      </c>
      <c r="V10" s="170">
        <f t="shared" si="2"/>
        <v>50</v>
      </c>
      <c r="W10" s="170">
        <f t="shared" si="2"/>
        <v>106</v>
      </c>
      <c r="X10" s="170">
        <f t="shared" si="2"/>
        <v>167</v>
      </c>
      <c r="Y10" s="170">
        <f t="shared" si="2"/>
        <v>88</v>
      </c>
      <c r="Z10" s="170">
        <f t="shared" si="2"/>
        <v>0</v>
      </c>
      <c r="AA10" s="170">
        <f t="shared" si="2"/>
        <v>0</v>
      </c>
      <c r="AB10" s="170">
        <f t="shared" si="2"/>
        <v>2</v>
      </c>
      <c r="AC10" s="170">
        <f t="shared" si="2"/>
        <v>0</v>
      </c>
      <c r="AD10" s="170">
        <f t="shared" si="2"/>
        <v>0</v>
      </c>
      <c r="AE10" s="170">
        <f t="shared" si="2"/>
        <v>0</v>
      </c>
      <c r="AF10" s="170">
        <f t="shared" si="2"/>
        <v>0</v>
      </c>
      <c r="AG10" s="170">
        <f t="shared" si="2"/>
        <v>0</v>
      </c>
      <c r="AH10" s="51">
        <f t="shared" ref="AH10:AH17" si="3">B10+F10+J10+N10+R10+V10+Z10+AD10</f>
        <v>485</v>
      </c>
      <c r="AI10" s="29">
        <f>SUM(AI11:AI17)</f>
        <v>0.99999999999999978</v>
      </c>
      <c r="AJ10" s="52">
        <f t="shared" ref="AJ10:AJ17" si="4">C10+G10+K10+O10+S10+W10+AA10+AE10</f>
        <v>1641</v>
      </c>
      <c r="AK10" s="145">
        <f>SUM(AK11:AK17)</f>
        <v>1</v>
      </c>
      <c r="AL10" s="52">
        <f t="shared" ref="AL10:AL17" si="5">D10+H10+L10+P10+T10+X10+AB10+AF10</f>
        <v>1880</v>
      </c>
      <c r="AM10" s="145">
        <f>SUM(AM11:AM17)</f>
        <v>1</v>
      </c>
      <c r="AN10" s="52">
        <f>SUM(AN11:AN17)</f>
        <v>1690</v>
      </c>
      <c r="AO10" s="29">
        <f>SUM(AO11:AO17)</f>
        <v>1</v>
      </c>
    </row>
    <row r="11" spans="1:41" x14ac:dyDescent="0.35">
      <c r="A11" s="41" t="s">
        <v>49</v>
      </c>
      <c r="B11" s="8">
        <v>0</v>
      </c>
      <c r="C11" s="8">
        <v>0</v>
      </c>
      <c r="D11" s="8">
        <v>0</v>
      </c>
      <c r="E11" s="169">
        <v>0</v>
      </c>
      <c r="F11" s="8">
        <v>0</v>
      </c>
      <c r="G11" s="8">
        <v>1</v>
      </c>
      <c r="H11" s="8">
        <v>2</v>
      </c>
      <c r="I11" s="171">
        <v>2</v>
      </c>
      <c r="J11" s="8">
        <v>0</v>
      </c>
      <c r="K11" s="8">
        <v>0</v>
      </c>
      <c r="L11" s="8">
        <v>0</v>
      </c>
      <c r="M11" s="169">
        <v>0</v>
      </c>
      <c r="N11" s="8">
        <v>0</v>
      </c>
      <c r="O11" s="8">
        <v>1</v>
      </c>
      <c r="P11" s="8">
        <v>9</v>
      </c>
      <c r="Q11" s="171">
        <v>8</v>
      </c>
      <c r="R11" s="171">
        <v>0</v>
      </c>
      <c r="S11" s="171">
        <v>0</v>
      </c>
      <c r="T11" s="171">
        <v>0</v>
      </c>
      <c r="U11" s="171">
        <v>0</v>
      </c>
      <c r="V11" s="171">
        <v>0</v>
      </c>
      <c r="W11" s="171">
        <v>0</v>
      </c>
      <c r="X11" s="171">
        <v>0</v>
      </c>
      <c r="Y11" s="171">
        <v>0</v>
      </c>
      <c r="Z11" s="171">
        <v>0</v>
      </c>
      <c r="AA11" s="171">
        <v>0</v>
      </c>
      <c r="AB11" s="171">
        <v>0</v>
      </c>
      <c r="AC11" s="171">
        <v>0</v>
      </c>
      <c r="AD11" s="171">
        <v>0</v>
      </c>
      <c r="AE11" s="171">
        <v>0</v>
      </c>
      <c r="AF11" s="171">
        <v>0</v>
      </c>
      <c r="AG11" s="171">
        <v>0</v>
      </c>
      <c r="AH11" s="38">
        <f t="shared" si="3"/>
        <v>0</v>
      </c>
      <c r="AI11" s="53">
        <f t="shared" ref="AI11:AI16" si="6">AH12/AH$10</f>
        <v>0.51546391752577314</v>
      </c>
      <c r="AJ11" s="8">
        <f t="shared" si="4"/>
        <v>2</v>
      </c>
      <c r="AK11" s="53">
        <f t="shared" ref="AK11:AK17" si="7">AJ11/AJ$10</f>
        <v>1.2187690432663011E-3</v>
      </c>
      <c r="AL11" s="8">
        <f t="shared" si="5"/>
        <v>11</v>
      </c>
      <c r="AM11" s="53">
        <f t="shared" ref="AM11:AM17" si="8">AL11/AL$10</f>
        <v>5.8510638297872338E-3</v>
      </c>
      <c r="AN11" s="8">
        <f>SUM(E11+I11+M11+Q11+U11+Y11+AC11+AG11)</f>
        <v>10</v>
      </c>
      <c r="AO11" s="54">
        <f>AN11/$AN$10</f>
        <v>5.9171597633136093E-3</v>
      </c>
    </row>
    <row r="12" spans="1:41" x14ac:dyDescent="0.35">
      <c r="A12" s="41" t="s">
        <v>50</v>
      </c>
      <c r="B12" s="8">
        <v>2</v>
      </c>
      <c r="C12" s="8">
        <v>1</v>
      </c>
      <c r="D12" s="8">
        <v>1</v>
      </c>
      <c r="E12" s="169">
        <v>0</v>
      </c>
      <c r="F12" s="8">
        <v>48</v>
      </c>
      <c r="G12" s="8">
        <v>385</v>
      </c>
      <c r="H12" s="8">
        <v>511</v>
      </c>
      <c r="I12" s="171">
        <v>497</v>
      </c>
      <c r="J12" s="8">
        <v>0</v>
      </c>
      <c r="K12" s="8">
        <v>0</v>
      </c>
      <c r="L12" s="8">
        <v>0</v>
      </c>
      <c r="M12" s="169">
        <v>0</v>
      </c>
      <c r="N12" s="8">
        <v>185</v>
      </c>
      <c r="O12" s="8">
        <v>392</v>
      </c>
      <c r="P12" s="8">
        <v>386</v>
      </c>
      <c r="Q12" s="171">
        <v>325</v>
      </c>
      <c r="R12" s="171">
        <v>4</v>
      </c>
      <c r="S12" s="171">
        <v>11</v>
      </c>
      <c r="T12" s="171">
        <v>20</v>
      </c>
      <c r="U12" s="171">
        <v>15</v>
      </c>
      <c r="V12" s="171">
        <v>11</v>
      </c>
      <c r="W12" s="171">
        <v>31</v>
      </c>
      <c r="X12" s="171">
        <v>57</v>
      </c>
      <c r="Y12" s="171">
        <v>27</v>
      </c>
      <c r="Z12" s="171">
        <v>0</v>
      </c>
      <c r="AA12" s="171">
        <v>0</v>
      </c>
      <c r="AB12" s="171">
        <v>0</v>
      </c>
      <c r="AC12" s="171">
        <v>0</v>
      </c>
      <c r="AD12" s="171">
        <v>0</v>
      </c>
      <c r="AE12" s="171">
        <v>0</v>
      </c>
      <c r="AF12" s="171">
        <v>0</v>
      </c>
      <c r="AG12" s="171">
        <v>0</v>
      </c>
      <c r="AH12" s="38">
        <f t="shared" si="3"/>
        <v>250</v>
      </c>
      <c r="AI12" s="53">
        <f t="shared" si="6"/>
        <v>0.32783505154639175</v>
      </c>
      <c r="AJ12" s="8">
        <f t="shared" si="4"/>
        <v>820</v>
      </c>
      <c r="AK12" s="53">
        <f t="shared" si="7"/>
        <v>0.49969530773918341</v>
      </c>
      <c r="AL12" s="8">
        <f t="shared" si="5"/>
        <v>975</v>
      </c>
      <c r="AM12" s="53">
        <f t="shared" si="8"/>
        <v>0.5186170212765957</v>
      </c>
      <c r="AN12" s="8">
        <f>SUM(E12+I12+M12+Q12+U12+Y12+AC12+AG12+AC12+AG12)</f>
        <v>864</v>
      </c>
      <c r="AO12" s="54">
        <f t="shared" ref="AO12:AO17" si="9">AN12/$AN$10</f>
        <v>0.51124260355029583</v>
      </c>
    </row>
    <row r="13" spans="1:41" x14ac:dyDescent="0.35">
      <c r="A13" s="41" t="s">
        <v>51</v>
      </c>
      <c r="B13" s="8">
        <v>0</v>
      </c>
      <c r="C13" s="8">
        <v>0</v>
      </c>
      <c r="D13" s="8">
        <v>0</v>
      </c>
      <c r="E13" s="169">
        <v>0</v>
      </c>
      <c r="F13" s="8">
        <v>96</v>
      </c>
      <c r="G13" s="8">
        <v>226</v>
      </c>
      <c r="H13" s="8">
        <v>206</v>
      </c>
      <c r="I13" s="171">
        <v>191</v>
      </c>
      <c r="J13" s="8">
        <v>0</v>
      </c>
      <c r="K13" s="8">
        <v>0</v>
      </c>
      <c r="L13" s="8">
        <v>0</v>
      </c>
      <c r="M13" s="169">
        <v>0</v>
      </c>
      <c r="N13" s="8">
        <v>35</v>
      </c>
      <c r="O13" s="8">
        <v>25</v>
      </c>
      <c r="P13" s="8">
        <v>31</v>
      </c>
      <c r="Q13" s="171">
        <v>7</v>
      </c>
      <c r="R13" s="171">
        <v>8</v>
      </c>
      <c r="S13" s="171">
        <v>16</v>
      </c>
      <c r="T13" s="171">
        <v>26</v>
      </c>
      <c r="U13" s="171">
        <v>21</v>
      </c>
      <c r="V13" s="171">
        <v>20</v>
      </c>
      <c r="W13" s="171">
        <v>17</v>
      </c>
      <c r="X13" s="171">
        <v>32</v>
      </c>
      <c r="Y13" s="171">
        <v>17</v>
      </c>
      <c r="Z13" s="171">
        <v>0</v>
      </c>
      <c r="AA13" s="171">
        <v>0</v>
      </c>
      <c r="AB13" s="171">
        <v>0</v>
      </c>
      <c r="AC13" s="171">
        <v>0</v>
      </c>
      <c r="AD13" s="171">
        <v>0</v>
      </c>
      <c r="AE13" s="171">
        <v>0</v>
      </c>
      <c r="AF13" s="171">
        <v>0</v>
      </c>
      <c r="AG13" s="171">
        <v>0</v>
      </c>
      <c r="AH13" s="38">
        <f t="shared" si="3"/>
        <v>159</v>
      </c>
      <c r="AI13" s="53">
        <f t="shared" si="6"/>
        <v>7.2164948453608241E-2</v>
      </c>
      <c r="AJ13" s="8">
        <f t="shared" si="4"/>
        <v>284</v>
      </c>
      <c r="AK13" s="53">
        <f t="shared" si="7"/>
        <v>0.17306520414381474</v>
      </c>
      <c r="AL13" s="8">
        <f t="shared" si="5"/>
        <v>295</v>
      </c>
      <c r="AM13" s="53">
        <f t="shared" si="8"/>
        <v>0.15691489361702127</v>
      </c>
      <c r="AN13" s="8">
        <f>SUM(E13+I13+M13+Q13+Y13+AC13+AG13)</f>
        <v>215</v>
      </c>
      <c r="AO13" s="54">
        <f t="shared" si="9"/>
        <v>0.12721893491124261</v>
      </c>
    </row>
    <row r="14" spans="1:41" x14ac:dyDescent="0.35">
      <c r="A14" s="41" t="s">
        <v>52</v>
      </c>
      <c r="B14" s="8">
        <v>0</v>
      </c>
      <c r="C14" s="8">
        <v>0</v>
      </c>
      <c r="D14" s="8">
        <v>0</v>
      </c>
      <c r="E14" s="169">
        <v>0</v>
      </c>
      <c r="F14" s="8">
        <v>15</v>
      </c>
      <c r="G14" s="8">
        <v>182</v>
      </c>
      <c r="H14" s="8">
        <v>191</v>
      </c>
      <c r="I14" s="171">
        <v>205</v>
      </c>
      <c r="J14" s="8">
        <v>0</v>
      </c>
      <c r="K14" s="8">
        <v>0</v>
      </c>
      <c r="L14" s="8">
        <v>0</v>
      </c>
      <c r="M14" s="169">
        <v>0</v>
      </c>
      <c r="N14" s="8">
        <v>10</v>
      </c>
      <c r="O14" s="8">
        <v>32</v>
      </c>
      <c r="P14" s="8">
        <v>20</v>
      </c>
      <c r="Q14" s="171">
        <v>16</v>
      </c>
      <c r="R14" s="171">
        <v>5</v>
      </c>
      <c r="S14" s="171">
        <v>26</v>
      </c>
      <c r="T14" s="171">
        <v>25</v>
      </c>
      <c r="U14" s="171">
        <v>28</v>
      </c>
      <c r="V14" s="171">
        <v>5</v>
      </c>
      <c r="W14" s="171">
        <v>27</v>
      </c>
      <c r="X14" s="171">
        <v>38</v>
      </c>
      <c r="Y14" s="171">
        <v>16</v>
      </c>
      <c r="Z14" s="171">
        <v>0</v>
      </c>
      <c r="AA14" s="171">
        <v>0</v>
      </c>
      <c r="AB14" s="171">
        <v>2</v>
      </c>
      <c r="AC14" s="171">
        <v>0</v>
      </c>
      <c r="AD14" s="171">
        <v>0</v>
      </c>
      <c r="AE14" s="171">
        <v>0</v>
      </c>
      <c r="AF14" s="171">
        <v>0</v>
      </c>
      <c r="AG14" s="171">
        <v>0</v>
      </c>
      <c r="AH14" s="38">
        <f t="shared" si="3"/>
        <v>35</v>
      </c>
      <c r="AI14" s="53">
        <f t="shared" si="6"/>
        <v>3.9175257731958762E-2</v>
      </c>
      <c r="AJ14" s="8">
        <f t="shared" si="4"/>
        <v>267</v>
      </c>
      <c r="AK14" s="53">
        <f t="shared" si="7"/>
        <v>0.16270566727605118</v>
      </c>
      <c r="AL14" s="8">
        <f t="shared" si="5"/>
        <v>276</v>
      </c>
      <c r="AM14" s="53">
        <f t="shared" si="8"/>
        <v>0.14680851063829786</v>
      </c>
      <c r="AN14" s="8">
        <f>SUM(E14+I14+M14+Q14+U14+Y14+AC14+AG14)</f>
        <v>265</v>
      </c>
      <c r="AO14" s="54">
        <f t="shared" si="9"/>
        <v>0.15680473372781065</v>
      </c>
    </row>
    <row r="15" spans="1:41" x14ac:dyDescent="0.35">
      <c r="A15" s="41" t="s">
        <v>53</v>
      </c>
      <c r="B15" s="8">
        <v>0</v>
      </c>
      <c r="C15" s="8">
        <v>0</v>
      </c>
      <c r="D15" s="8">
        <v>0</v>
      </c>
      <c r="E15" s="169">
        <v>0</v>
      </c>
      <c r="F15" s="8">
        <v>8</v>
      </c>
      <c r="G15" s="8">
        <v>82</v>
      </c>
      <c r="H15" s="8">
        <v>95</v>
      </c>
      <c r="I15" s="171">
        <v>118</v>
      </c>
      <c r="J15" s="8">
        <v>0</v>
      </c>
      <c r="K15" s="8">
        <v>0</v>
      </c>
      <c r="L15" s="8">
        <v>0</v>
      </c>
      <c r="M15" s="169">
        <v>0</v>
      </c>
      <c r="N15" s="8">
        <v>1</v>
      </c>
      <c r="O15" s="8">
        <v>9</v>
      </c>
      <c r="P15" s="8">
        <v>5</v>
      </c>
      <c r="Q15" s="171">
        <v>9</v>
      </c>
      <c r="R15" s="171">
        <v>1</v>
      </c>
      <c r="S15" s="171">
        <v>10</v>
      </c>
      <c r="T15" s="171">
        <v>12</v>
      </c>
      <c r="U15" s="171">
        <v>16</v>
      </c>
      <c r="V15" s="171">
        <v>9</v>
      </c>
      <c r="W15" s="171">
        <v>18</v>
      </c>
      <c r="X15" s="171">
        <v>17</v>
      </c>
      <c r="Y15" s="171">
        <v>11</v>
      </c>
      <c r="Z15" s="171">
        <v>0</v>
      </c>
      <c r="AA15" s="171">
        <v>0</v>
      </c>
      <c r="AB15" s="171">
        <v>0</v>
      </c>
      <c r="AC15" s="173">
        <v>0</v>
      </c>
      <c r="AD15" s="171">
        <v>0</v>
      </c>
      <c r="AE15" s="171">
        <v>0</v>
      </c>
      <c r="AF15" s="171">
        <v>0</v>
      </c>
      <c r="AG15" s="171">
        <v>0</v>
      </c>
      <c r="AH15" s="38">
        <f t="shared" si="3"/>
        <v>19</v>
      </c>
      <c r="AI15" s="42">
        <f t="shared" si="6"/>
        <v>4.1237113402061855E-2</v>
      </c>
      <c r="AJ15" s="8">
        <f t="shared" si="4"/>
        <v>119</v>
      </c>
      <c r="AK15" s="42">
        <f t="shared" si="7"/>
        <v>7.2516758074344906E-2</v>
      </c>
      <c r="AL15" s="8">
        <f t="shared" si="5"/>
        <v>129</v>
      </c>
      <c r="AM15" s="42">
        <f t="shared" si="8"/>
        <v>6.8617021276595747E-2</v>
      </c>
      <c r="AN15" s="8">
        <f>SUM(E15+I15+M15+Q15+U15+Y15+AC15+AG15)</f>
        <v>154</v>
      </c>
      <c r="AO15" s="54">
        <f t="shared" si="9"/>
        <v>9.1124260355029588E-2</v>
      </c>
    </row>
    <row r="16" spans="1:41" x14ac:dyDescent="0.35">
      <c r="A16" s="41" t="s">
        <v>54</v>
      </c>
      <c r="B16" s="8">
        <v>0</v>
      </c>
      <c r="C16" s="8">
        <v>0</v>
      </c>
      <c r="D16" s="8">
        <v>0</v>
      </c>
      <c r="E16" s="169">
        <v>0</v>
      </c>
      <c r="F16" s="8">
        <v>12</v>
      </c>
      <c r="G16" s="8">
        <v>93</v>
      </c>
      <c r="H16" s="8">
        <v>123</v>
      </c>
      <c r="I16" s="171">
        <v>132</v>
      </c>
      <c r="J16" s="8">
        <v>0</v>
      </c>
      <c r="K16" s="8">
        <v>0</v>
      </c>
      <c r="L16" s="8">
        <v>0</v>
      </c>
      <c r="M16" s="169">
        <v>0</v>
      </c>
      <c r="N16" s="8">
        <v>3</v>
      </c>
      <c r="O16" s="8">
        <v>18</v>
      </c>
      <c r="P16" s="8">
        <v>15</v>
      </c>
      <c r="Q16" s="171">
        <v>9</v>
      </c>
      <c r="R16" s="171">
        <v>1</v>
      </c>
      <c r="S16" s="171">
        <v>11</v>
      </c>
      <c r="T16" s="171">
        <v>12</v>
      </c>
      <c r="U16" s="171">
        <v>10</v>
      </c>
      <c r="V16" s="171">
        <v>4</v>
      </c>
      <c r="W16" s="171">
        <v>12</v>
      </c>
      <c r="X16" s="171">
        <v>21</v>
      </c>
      <c r="Y16" s="171">
        <v>15</v>
      </c>
      <c r="Z16" s="171">
        <v>0</v>
      </c>
      <c r="AA16" s="171">
        <v>0</v>
      </c>
      <c r="AB16" s="171">
        <v>0</v>
      </c>
      <c r="AC16" s="173">
        <v>0</v>
      </c>
      <c r="AD16" s="171">
        <v>0</v>
      </c>
      <c r="AE16" s="171">
        <v>0</v>
      </c>
      <c r="AF16" s="171">
        <v>0</v>
      </c>
      <c r="AG16" s="171">
        <v>0</v>
      </c>
      <c r="AH16" s="38">
        <f t="shared" si="3"/>
        <v>20</v>
      </c>
      <c r="AI16" s="42">
        <f t="shared" si="6"/>
        <v>4.1237113402061857E-3</v>
      </c>
      <c r="AJ16" s="8">
        <f t="shared" si="4"/>
        <v>134</v>
      </c>
      <c r="AK16" s="42">
        <f t="shared" si="7"/>
        <v>8.1657525898842176E-2</v>
      </c>
      <c r="AL16" s="8">
        <f t="shared" si="5"/>
        <v>171</v>
      </c>
      <c r="AM16" s="42">
        <f t="shared" si="8"/>
        <v>9.0957446808510645E-2</v>
      </c>
      <c r="AN16" s="8">
        <f>SUM(E16+I16+M16+Q16+U16+Y16+AC16+AG16)</f>
        <v>166</v>
      </c>
      <c r="AO16" s="54">
        <f t="shared" si="9"/>
        <v>9.8224852071005911E-2</v>
      </c>
    </row>
    <row r="17" spans="1:41" x14ac:dyDescent="0.35">
      <c r="A17" s="41" t="s">
        <v>55</v>
      </c>
      <c r="B17" s="8">
        <v>0</v>
      </c>
      <c r="C17" s="8">
        <v>0</v>
      </c>
      <c r="D17" s="8">
        <v>0</v>
      </c>
      <c r="E17" s="169">
        <v>0</v>
      </c>
      <c r="F17" s="8">
        <v>0</v>
      </c>
      <c r="G17" s="8">
        <v>11</v>
      </c>
      <c r="H17" s="8">
        <v>15</v>
      </c>
      <c r="I17" s="171">
        <v>13</v>
      </c>
      <c r="J17" s="8">
        <v>0</v>
      </c>
      <c r="K17" s="8">
        <v>0</v>
      </c>
      <c r="L17" s="8">
        <v>0</v>
      </c>
      <c r="M17" s="169">
        <v>0</v>
      </c>
      <c r="N17" s="8">
        <v>1</v>
      </c>
      <c r="O17" s="8">
        <v>2</v>
      </c>
      <c r="P17" s="8">
        <v>2</v>
      </c>
      <c r="Q17" s="171">
        <v>0</v>
      </c>
      <c r="R17" s="171">
        <v>0</v>
      </c>
      <c r="S17" s="171">
        <v>1</v>
      </c>
      <c r="T17" s="171">
        <v>4</v>
      </c>
      <c r="U17" s="171">
        <v>1</v>
      </c>
      <c r="V17" s="171">
        <v>1</v>
      </c>
      <c r="W17" s="171">
        <v>1</v>
      </c>
      <c r="X17" s="171">
        <v>2</v>
      </c>
      <c r="Y17" s="171">
        <v>2</v>
      </c>
      <c r="Z17" s="171">
        <v>0</v>
      </c>
      <c r="AA17" s="171">
        <v>0</v>
      </c>
      <c r="AB17" s="171">
        <v>0</v>
      </c>
      <c r="AC17" s="173">
        <v>0</v>
      </c>
      <c r="AD17" s="171">
        <v>0</v>
      </c>
      <c r="AE17" s="171">
        <v>0</v>
      </c>
      <c r="AF17" s="171">
        <v>0</v>
      </c>
      <c r="AG17" s="171">
        <v>0</v>
      </c>
      <c r="AH17" s="38">
        <f t="shared" si="3"/>
        <v>2</v>
      </c>
      <c r="AI17" s="42">
        <f>AC18/AH$10</f>
        <v>0</v>
      </c>
      <c r="AJ17" s="8">
        <f t="shared" si="4"/>
        <v>15</v>
      </c>
      <c r="AK17" s="42">
        <f t="shared" si="7"/>
        <v>9.140767824497258E-3</v>
      </c>
      <c r="AL17" s="8">
        <f t="shared" si="5"/>
        <v>23</v>
      </c>
      <c r="AM17" s="42">
        <f t="shared" si="8"/>
        <v>1.223404255319149E-2</v>
      </c>
      <c r="AN17" s="8">
        <f>SUM(E17+I17+M17+Q17+U17+Y17+AC17+AG17)</f>
        <v>16</v>
      </c>
      <c r="AO17" s="54">
        <f t="shared" si="9"/>
        <v>9.4674556213017753E-3</v>
      </c>
    </row>
    <row r="18" spans="1:41" x14ac:dyDescent="0.35">
      <c r="A18" s="40"/>
      <c r="AC18"/>
    </row>
    <row r="20" spans="1:41" ht="15" customHeight="1" x14ac:dyDescent="0.35">
      <c r="A20" s="231" t="s">
        <v>75</v>
      </c>
      <c r="B20" s="226" t="s">
        <v>4</v>
      </c>
      <c r="C20" s="227"/>
      <c r="D20" s="227"/>
      <c r="E20" s="228"/>
      <c r="F20" s="226" t="s">
        <v>7</v>
      </c>
      <c r="G20" s="227"/>
      <c r="H20" s="227"/>
      <c r="I20" s="228"/>
      <c r="J20" s="226" t="s">
        <v>8</v>
      </c>
      <c r="K20" s="227"/>
      <c r="L20" s="227"/>
      <c r="M20" s="228"/>
      <c r="N20" s="226" t="s">
        <v>12</v>
      </c>
      <c r="O20" s="227"/>
      <c r="P20" s="227"/>
      <c r="Q20" s="228"/>
      <c r="R20" s="311" t="s">
        <v>43</v>
      </c>
      <c r="S20" s="239" t="s">
        <v>19</v>
      </c>
      <c r="T20" s="239" t="s">
        <v>21</v>
      </c>
      <c r="U20" s="231" t="s">
        <v>22</v>
      </c>
      <c r="V20" s="239" t="s">
        <v>72</v>
      </c>
      <c r="AC20"/>
      <c r="AD20" s="2"/>
    </row>
    <row r="21" spans="1:41" x14ac:dyDescent="0.35">
      <c r="A21" s="232"/>
      <c r="B21" s="240" t="s">
        <v>15</v>
      </c>
      <c r="C21" s="240" t="s">
        <v>16</v>
      </c>
      <c r="D21" s="240" t="s">
        <v>17</v>
      </c>
      <c r="E21" s="240" t="s">
        <v>18</v>
      </c>
      <c r="F21" s="240" t="s">
        <v>15</v>
      </c>
      <c r="G21" s="240" t="s">
        <v>16</v>
      </c>
      <c r="H21" s="240" t="s">
        <v>17</v>
      </c>
      <c r="I21" s="240" t="s">
        <v>18</v>
      </c>
      <c r="J21" s="240" t="s">
        <v>15</v>
      </c>
      <c r="K21" s="240" t="s">
        <v>16</v>
      </c>
      <c r="L21" s="240" t="s">
        <v>17</v>
      </c>
      <c r="M21" s="240" t="s">
        <v>18</v>
      </c>
      <c r="N21" s="240" t="s">
        <v>15</v>
      </c>
      <c r="O21" s="240" t="s">
        <v>16</v>
      </c>
      <c r="P21" s="240" t="s">
        <v>17</v>
      </c>
      <c r="Q21" s="240" t="s">
        <v>18</v>
      </c>
      <c r="R21" s="240" t="s">
        <v>18</v>
      </c>
      <c r="S21" s="239"/>
      <c r="T21" s="239"/>
      <c r="U21" s="232"/>
      <c r="V21" s="239"/>
      <c r="AC21"/>
      <c r="AD21" s="2"/>
    </row>
    <row r="22" spans="1:41" x14ac:dyDescent="0.35">
      <c r="A22" s="10" t="s">
        <v>76</v>
      </c>
      <c r="B22" s="8">
        <v>838</v>
      </c>
      <c r="C22" s="8">
        <v>967</v>
      </c>
      <c r="D22" s="8">
        <v>1240</v>
      </c>
      <c r="E22" s="8">
        <v>1295</v>
      </c>
      <c r="F22" s="8">
        <v>389</v>
      </c>
      <c r="G22" s="8">
        <v>450</v>
      </c>
      <c r="H22" s="8">
        <v>524</v>
      </c>
      <c r="I22" s="8">
        <v>428</v>
      </c>
      <c r="J22" s="8">
        <v>60</v>
      </c>
      <c r="K22" s="8">
        <v>74</v>
      </c>
      <c r="L22" s="8">
        <v>101</v>
      </c>
      <c r="M22" s="8">
        <v>101</v>
      </c>
      <c r="N22" s="8">
        <v>104</v>
      </c>
      <c r="O22" s="8">
        <v>99</v>
      </c>
      <c r="P22" s="8">
        <v>176</v>
      </c>
      <c r="Q22" s="8">
        <v>97</v>
      </c>
      <c r="R22" s="8">
        <v>1</v>
      </c>
      <c r="S22" s="8">
        <f t="shared" ref="S22:V23" si="10">B22+F22+J22+N22</f>
        <v>1391</v>
      </c>
      <c r="T22" s="8">
        <f t="shared" si="10"/>
        <v>1590</v>
      </c>
      <c r="U22" s="8">
        <f t="shared" si="10"/>
        <v>2041</v>
      </c>
      <c r="V22" s="8">
        <f t="shared" si="10"/>
        <v>1921</v>
      </c>
      <c r="Z22" s="35"/>
      <c r="AC22"/>
      <c r="AD22" s="2"/>
    </row>
    <row r="23" spans="1:41" x14ac:dyDescent="0.35">
      <c r="A23" s="10" t="s">
        <v>77</v>
      </c>
      <c r="B23" s="8">
        <v>156</v>
      </c>
      <c r="C23" s="8">
        <v>864</v>
      </c>
      <c r="D23" s="8">
        <v>1099</v>
      </c>
      <c r="E23" s="8">
        <v>1105</v>
      </c>
      <c r="F23" s="8">
        <v>211</v>
      </c>
      <c r="G23" s="8">
        <v>416</v>
      </c>
      <c r="H23" s="8">
        <v>456</v>
      </c>
      <c r="I23" s="8">
        <v>351</v>
      </c>
      <c r="J23" s="8">
        <v>14</v>
      </c>
      <c r="K23" s="8">
        <v>65</v>
      </c>
      <c r="L23" s="8">
        <v>90</v>
      </c>
      <c r="M23" s="8">
        <v>83</v>
      </c>
      <c r="N23" s="8">
        <v>41</v>
      </c>
      <c r="O23" s="8">
        <v>93</v>
      </c>
      <c r="P23" s="8">
        <v>157</v>
      </c>
      <c r="Q23" s="8">
        <v>80</v>
      </c>
      <c r="R23" s="8">
        <v>0</v>
      </c>
      <c r="S23" s="8">
        <f t="shared" si="10"/>
        <v>422</v>
      </c>
      <c r="T23" s="8">
        <f t="shared" si="10"/>
        <v>1438</v>
      </c>
      <c r="U23" s="8">
        <f t="shared" si="10"/>
        <v>1802</v>
      </c>
      <c r="V23" s="8">
        <f t="shared" si="10"/>
        <v>1619</v>
      </c>
      <c r="AC23"/>
      <c r="AD23" s="2"/>
    </row>
    <row r="24" spans="1:41" x14ac:dyDescent="0.35">
      <c r="A24" s="11" t="s">
        <v>78</v>
      </c>
      <c r="B24" s="28">
        <f t="shared" ref="B24:V24" si="11">B23/B22</f>
        <v>0.18615751789976134</v>
      </c>
      <c r="C24" s="28">
        <f t="shared" si="11"/>
        <v>0.89348500517063079</v>
      </c>
      <c r="D24" s="28">
        <f t="shared" si="11"/>
        <v>0.88629032258064511</v>
      </c>
      <c r="E24" s="28">
        <f t="shared" si="11"/>
        <v>0.85328185328185324</v>
      </c>
      <c r="F24" s="28">
        <f t="shared" si="11"/>
        <v>0.54241645244215941</v>
      </c>
      <c r="G24" s="28">
        <f t="shared" si="11"/>
        <v>0.9244444444444444</v>
      </c>
      <c r="H24" s="28">
        <f t="shared" si="11"/>
        <v>0.87022900763358779</v>
      </c>
      <c r="I24" s="28">
        <f t="shared" si="11"/>
        <v>0.82009345794392519</v>
      </c>
      <c r="J24" s="28">
        <f t="shared" si="11"/>
        <v>0.23333333333333334</v>
      </c>
      <c r="K24" s="28">
        <f t="shared" si="11"/>
        <v>0.8783783783783784</v>
      </c>
      <c r="L24" s="28">
        <f t="shared" si="11"/>
        <v>0.8910891089108911</v>
      </c>
      <c r="M24" s="28">
        <f t="shared" si="11"/>
        <v>0.82178217821782173</v>
      </c>
      <c r="N24" s="28">
        <f t="shared" si="11"/>
        <v>0.39423076923076922</v>
      </c>
      <c r="O24" s="28">
        <f t="shared" si="11"/>
        <v>0.93939393939393945</v>
      </c>
      <c r="P24" s="28">
        <f t="shared" si="11"/>
        <v>0.89204545454545459</v>
      </c>
      <c r="Q24" s="28">
        <f t="shared" si="11"/>
        <v>0.82474226804123707</v>
      </c>
      <c r="R24" s="28">
        <f t="shared" si="11"/>
        <v>0</v>
      </c>
      <c r="S24" s="29">
        <f t="shared" si="11"/>
        <v>0.3033788641265277</v>
      </c>
      <c r="T24" s="29">
        <f t="shared" si="11"/>
        <v>0.90440251572327046</v>
      </c>
      <c r="U24" s="29">
        <f t="shared" si="11"/>
        <v>0.88290053895149434</v>
      </c>
      <c r="V24" s="29">
        <f t="shared" si="11"/>
        <v>0.84279021343050498</v>
      </c>
      <c r="AC24"/>
      <c r="AD24" s="2"/>
    </row>
    <row r="25" spans="1:41" ht="53.5" customHeight="1" x14ac:dyDescent="0.35">
      <c r="A25" s="264" t="s">
        <v>312</v>
      </c>
      <c r="B25" s="264"/>
      <c r="C25" s="264"/>
      <c r="D25" s="264"/>
      <c r="E25" s="264"/>
      <c r="F25" s="264"/>
      <c r="G25" s="264"/>
      <c r="H25" s="264"/>
      <c r="I25" s="264"/>
      <c r="J25" s="264"/>
      <c r="K25" s="264"/>
      <c r="L25" s="264"/>
      <c r="M25" s="264"/>
      <c r="N25" s="264"/>
      <c r="O25" s="264"/>
      <c r="P25" s="264"/>
      <c r="Q25" s="264"/>
      <c r="R25" s="264"/>
      <c r="S25" s="264"/>
    </row>
    <row r="26" spans="1:41" x14ac:dyDescent="0.35">
      <c r="AC26"/>
      <c r="AE26" s="2"/>
    </row>
    <row r="27" spans="1:41" x14ac:dyDescent="0.35">
      <c r="A27" s="222"/>
      <c r="B27" s="222"/>
      <c r="C27" s="222"/>
      <c r="D27" s="222"/>
      <c r="E27" s="222"/>
      <c r="F27" s="222"/>
      <c r="G27" s="222"/>
      <c r="H27" s="222"/>
      <c r="I27" s="222"/>
      <c r="J27" s="222"/>
      <c r="K27" s="222"/>
      <c r="L27" s="222"/>
      <c r="M27" s="222"/>
      <c r="N27" s="222"/>
      <c r="AC27"/>
      <c r="AE27" s="2"/>
    </row>
    <row r="29" spans="1:41" ht="45" customHeight="1" x14ac:dyDescent="0.35">
      <c r="A29" s="165" t="s">
        <v>79</v>
      </c>
      <c r="B29" s="221" t="s">
        <v>3</v>
      </c>
      <c r="C29" s="221"/>
      <c r="D29" s="221"/>
      <c r="E29" s="221"/>
      <c r="F29" s="221" t="s">
        <v>4</v>
      </c>
      <c r="G29" s="221"/>
      <c r="H29" s="221"/>
      <c r="I29" s="221"/>
      <c r="J29" s="221" t="s">
        <v>5</v>
      </c>
      <c r="K29" s="221"/>
      <c r="L29" s="221"/>
      <c r="M29" s="221"/>
      <c r="N29" s="221" t="s">
        <v>7</v>
      </c>
      <c r="O29" s="221"/>
      <c r="P29" s="221"/>
      <c r="Q29" s="221"/>
      <c r="R29" s="221" t="s">
        <v>8</v>
      </c>
      <c r="S29" s="221"/>
      <c r="T29" s="221"/>
      <c r="U29" s="221"/>
      <c r="V29" s="221" t="s">
        <v>12</v>
      </c>
      <c r="W29" s="221"/>
      <c r="X29" s="221"/>
      <c r="Y29" s="221"/>
      <c r="Z29" s="221" t="s">
        <v>13</v>
      </c>
      <c r="AA29" s="221"/>
      <c r="AB29" s="221"/>
      <c r="AC29" s="221"/>
      <c r="AD29" s="174" t="s">
        <v>43</v>
      </c>
      <c r="AE29" s="155" t="s">
        <v>19</v>
      </c>
      <c r="AF29" s="156" t="s">
        <v>20</v>
      </c>
      <c r="AG29" s="155" t="s">
        <v>21</v>
      </c>
      <c r="AH29" s="156" t="s">
        <v>20</v>
      </c>
      <c r="AI29" s="155" t="s">
        <v>22</v>
      </c>
      <c r="AJ29" s="156" t="s">
        <v>20</v>
      </c>
      <c r="AK29" s="155" t="s">
        <v>72</v>
      </c>
      <c r="AL29" s="146" t="s">
        <v>20</v>
      </c>
    </row>
    <row r="30" spans="1:41" x14ac:dyDescent="0.35">
      <c r="A30" s="165" t="s">
        <v>80</v>
      </c>
      <c r="B30" s="166" t="s">
        <v>15</v>
      </c>
      <c r="C30" s="166" t="s">
        <v>16</v>
      </c>
      <c r="D30" s="166" t="s">
        <v>17</v>
      </c>
      <c r="E30" s="166" t="s">
        <v>18</v>
      </c>
      <c r="F30" s="166" t="s">
        <v>15</v>
      </c>
      <c r="G30" s="166" t="s">
        <v>16</v>
      </c>
      <c r="H30" s="166" t="s">
        <v>17</v>
      </c>
      <c r="I30" s="166" t="s">
        <v>18</v>
      </c>
      <c r="J30" s="166" t="s">
        <v>15</v>
      </c>
      <c r="K30" s="166" t="s">
        <v>16</v>
      </c>
      <c r="L30" s="166" t="s">
        <v>17</v>
      </c>
      <c r="M30" s="166" t="s">
        <v>18</v>
      </c>
      <c r="N30" s="166" t="s">
        <v>15</v>
      </c>
      <c r="O30" s="166" t="s">
        <v>16</v>
      </c>
      <c r="P30" s="166" t="s">
        <v>17</v>
      </c>
      <c r="Q30" s="166" t="s">
        <v>18</v>
      </c>
      <c r="R30" s="166" t="s">
        <v>15</v>
      </c>
      <c r="S30" s="166" t="s">
        <v>16</v>
      </c>
      <c r="T30" s="166" t="s">
        <v>17</v>
      </c>
      <c r="U30" s="166" t="s">
        <v>18</v>
      </c>
      <c r="V30" s="166" t="s">
        <v>15</v>
      </c>
      <c r="W30" s="166" t="s">
        <v>16</v>
      </c>
      <c r="X30" s="166" t="s">
        <v>17</v>
      </c>
      <c r="Y30" s="166" t="s">
        <v>18</v>
      </c>
      <c r="Z30" s="166" t="s">
        <v>15</v>
      </c>
      <c r="AA30" s="166" t="s">
        <v>16</v>
      </c>
      <c r="AB30" s="166" t="s">
        <v>17</v>
      </c>
      <c r="AC30" s="166" t="s">
        <v>18</v>
      </c>
      <c r="AD30" s="166" t="s">
        <v>18</v>
      </c>
      <c r="AE30" s="167"/>
      <c r="AF30" s="166"/>
      <c r="AG30" s="167"/>
      <c r="AH30" s="166"/>
      <c r="AI30" s="167"/>
      <c r="AJ30" s="166"/>
      <c r="AK30" s="155"/>
      <c r="AL30" s="147"/>
    </row>
    <row r="31" spans="1:41" ht="30" customHeight="1" x14ac:dyDescent="0.35">
      <c r="A31" s="157" t="s">
        <v>81</v>
      </c>
      <c r="B31" s="153">
        <v>3</v>
      </c>
      <c r="C31" s="158">
        <v>32</v>
      </c>
      <c r="D31" s="158">
        <v>112</v>
      </c>
      <c r="E31" s="158">
        <v>122</v>
      </c>
      <c r="F31" s="158">
        <v>1154</v>
      </c>
      <c r="G31" s="158">
        <v>1393</v>
      </c>
      <c r="H31" s="158">
        <v>1669</v>
      </c>
      <c r="I31" s="158">
        <v>1862</v>
      </c>
      <c r="J31" s="158">
        <v>0</v>
      </c>
      <c r="K31" s="158">
        <v>0</v>
      </c>
      <c r="L31" s="158">
        <v>0</v>
      </c>
      <c r="M31" s="158">
        <v>1</v>
      </c>
      <c r="N31" s="158">
        <v>636</v>
      </c>
      <c r="O31" s="158">
        <v>849</v>
      </c>
      <c r="P31" s="158">
        <v>977</v>
      </c>
      <c r="Q31" s="158">
        <v>731</v>
      </c>
      <c r="R31" s="158">
        <v>56</v>
      </c>
      <c r="S31" s="158">
        <v>72</v>
      </c>
      <c r="T31" s="158">
        <v>78</v>
      </c>
      <c r="U31" s="158">
        <v>99</v>
      </c>
      <c r="V31" s="158">
        <v>109</v>
      </c>
      <c r="W31" s="158">
        <v>153</v>
      </c>
      <c r="X31" s="158">
        <v>220</v>
      </c>
      <c r="Y31" s="158">
        <v>116</v>
      </c>
      <c r="Z31" s="158">
        <v>4</v>
      </c>
      <c r="AA31" s="158">
        <v>3</v>
      </c>
      <c r="AB31" s="158">
        <v>5</v>
      </c>
      <c r="AC31" s="158">
        <v>8</v>
      </c>
      <c r="AD31" s="158"/>
      <c r="AE31" s="159">
        <f>B31+F31+J31+N31+R31+V31+Z31</f>
        <v>1962</v>
      </c>
      <c r="AF31" s="160">
        <f>AE31/AE$35</f>
        <v>0.50829015544041456</v>
      </c>
      <c r="AG31" s="159">
        <f>C31+G31+K31+O31+S31+W31+AA31</f>
        <v>2502</v>
      </c>
      <c r="AH31" s="161">
        <f>AG31/AG$35</f>
        <v>0.45433085164336301</v>
      </c>
      <c r="AI31" s="159">
        <f>D31+H31+L31+P31+T31+X31+AB31</f>
        <v>3061</v>
      </c>
      <c r="AJ31" s="160">
        <f>AI31/AI$35</f>
        <v>0.46804281345565751</v>
      </c>
      <c r="AK31" s="159">
        <f>SUM(E31+I31+M31+Q31+U31+Y31+AC31)</f>
        <v>2939</v>
      </c>
      <c r="AL31" s="164">
        <f>(AK31/$AK$35)</f>
        <v>0.4412912912912913</v>
      </c>
    </row>
    <row r="32" spans="1:41" x14ac:dyDescent="0.35">
      <c r="A32" s="157" t="s">
        <v>82</v>
      </c>
      <c r="B32" s="153">
        <v>1</v>
      </c>
      <c r="C32" s="153">
        <v>208</v>
      </c>
      <c r="D32" s="153">
        <v>185</v>
      </c>
      <c r="E32" s="153">
        <v>186</v>
      </c>
      <c r="F32" s="153">
        <v>539</v>
      </c>
      <c r="G32" s="153">
        <v>661</v>
      </c>
      <c r="H32" s="153">
        <v>731</v>
      </c>
      <c r="I32" s="153">
        <v>875</v>
      </c>
      <c r="J32" s="153">
        <v>1</v>
      </c>
      <c r="K32" s="153">
        <v>0</v>
      </c>
      <c r="L32" s="153">
        <v>0</v>
      </c>
      <c r="M32" s="153">
        <v>0</v>
      </c>
      <c r="N32" s="153">
        <v>210</v>
      </c>
      <c r="O32" s="153">
        <v>243</v>
      </c>
      <c r="P32" s="153">
        <v>217</v>
      </c>
      <c r="Q32" s="153">
        <v>240</v>
      </c>
      <c r="R32" s="153">
        <v>20</v>
      </c>
      <c r="S32" s="153">
        <v>49</v>
      </c>
      <c r="T32" s="153">
        <v>49</v>
      </c>
      <c r="U32" s="153">
        <v>71</v>
      </c>
      <c r="V32" s="153">
        <v>62</v>
      </c>
      <c r="W32" s="153">
        <v>48</v>
      </c>
      <c r="X32" s="153">
        <v>74</v>
      </c>
      <c r="Y32" s="153">
        <v>45</v>
      </c>
      <c r="Z32" s="153">
        <v>0</v>
      </c>
      <c r="AA32" s="153">
        <v>1</v>
      </c>
      <c r="AB32" s="153">
        <v>1</v>
      </c>
      <c r="AC32" s="153">
        <v>12</v>
      </c>
      <c r="AD32" s="153"/>
      <c r="AE32" s="159">
        <f>B32+F32+J32+N32+R32+V32+Z32</f>
        <v>833</v>
      </c>
      <c r="AF32" s="160">
        <f>AE32/AE$35</f>
        <v>0.21580310880829015</v>
      </c>
      <c r="AG32" s="175">
        <f>C32+G32+K32+O32+S32+W32+AA32</f>
        <v>1210</v>
      </c>
      <c r="AH32" s="161">
        <f>AG32/AG$35</f>
        <v>0.21972035591065917</v>
      </c>
      <c r="AI32" s="159">
        <f>D32+H32+L32+P32+T32+X32+AB32</f>
        <v>1257</v>
      </c>
      <c r="AJ32" s="160">
        <f>AI32/AI$35</f>
        <v>0.19220183486238532</v>
      </c>
      <c r="AK32" s="153">
        <f>SUM(E32+I32+M32+Q32+U32++Y32+AC32)</f>
        <v>1429</v>
      </c>
      <c r="AL32" s="164">
        <f t="shared" ref="AL32:AL35" si="12">(AK32/$AK$35)</f>
        <v>0.21456456456456457</v>
      </c>
    </row>
    <row r="33" spans="1:38" x14ac:dyDescent="0.35">
      <c r="A33" s="157" t="s">
        <v>83</v>
      </c>
      <c r="B33" s="153">
        <v>0</v>
      </c>
      <c r="C33" s="153">
        <v>397</v>
      </c>
      <c r="D33" s="153">
        <v>442</v>
      </c>
      <c r="E33" s="153">
        <v>452</v>
      </c>
      <c r="F33" s="153">
        <v>491</v>
      </c>
      <c r="G33" s="153">
        <v>557</v>
      </c>
      <c r="H33" s="153">
        <v>677</v>
      </c>
      <c r="I33" s="153">
        <v>766</v>
      </c>
      <c r="J33" s="153">
        <v>0</v>
      </c>
      <c r="K33" s="153">
        <v>0</v>
      </c>
      <c r="L33" s="153">
        <v>1</v>
      </c>
      <c r="M33" s="153">
        <v>0</v>
      </c>
      <c r="N33" s="153">
        <v>127</v>
      </c>
      <c r="O33" s="153">
        <v>121</v>
      </c>
      <c r="P33" s="153">
        <v>159</v>
      </c>
      <c r="Q33" s="153">
        <v>154</v>
      </c>
      <c r="R33" s="153">
        <v>78</v>
      </c>
      <c r="S33" s="153">
        <v>81</v>
      </c>
      <c r="T33" s="153">
        <v>96</v>
      </c>
      <c r="U33" s="153">
        <v>110</v>
      </c>
      <c r="V33" s="153">
        <v>84</v>
      </c>
      <c r="W33" s="153">
        <v>97</v>
      </c>
      <c r="X33" s="153">
        <v>135</v>
      </c>
      <c r="Y33" s="153">
        <v>93</v>
      </c>
      <c r="Z33" s="153">
        <v>5</v>
      </c>
      <c r="AA33" s="153">
        <v>8</v>
      </c>
      <c r="AB33" s="153">
        <v>12</v>
      </c>
      <c r="AC33" s="153">
        <v>4</v>
      </c>
      <c r="AD33" s="153">
        <v>2</v>
      </c>
      <c r="AE33" s="159">
        <f>B33+F33+J33+N33+R33+V33+Z33</f>
        <v>785</v>
      </c>
      <c r="AF33" s="162">
        <f>AE33/AE$35</f>
        <v>0.20336787564766839</v>
      </c>
      <c r="AG33" s="159">
        <f>C33+G33+K33+O33+S33+W33+AA33</f>
        <v>1261</v>
      </c>
      <c r="AH33" s="163">
        <f>AG33/AG$35</f>
        <v>0.22898129653168695</v>
      </c>
      <c r="AI33" s="159">
        <f>D33+H33+L33+P33+T33+X33+AB33</f>
        <v>1522</v>
      </c>
      <c r="AJ33" s="162">
        <f>AI33/AI$35</f>
        <v>0.23272171253822629</v>
      </c>
      <c r="AK33" s="153">
        <f>SUM(E33+I33+M33+Q33+U33+Y33+AC33)</f>
        <v>1579</v>
      </c>
      <c r="AL33" s="164">
        <f t="shared" si="12"/>
        <v>0.23708708708708709</v>
      </c>
    </row>
    <row r="34" spans="1:38" x14ac:dyDescent="0.35">
      <c r="A34" s="157" t="s">
        <v>84</v>
      </c>
      <c r="B34" s="153">
        <v>0</v>
      </c>
      <c r="C34" s="153">
        <v>247</v>
      </c>
      <c r="D34" s="153">
        <v>296</v>
      </c>
      <c r="E34" s="153">
        <v>299</v>
      </c>
      <c r="F34" s="153">
        <v>162</v>
      </c>
      <c r="G34" s="153">
        <v>215</v>
      </c>
      <c r="H34" s="153">
        <v>265</v>
      </c>
      <c r="I34" s="153">
        <v>305</v>
      </c>
      <c r="J34" s="153">
        <v>0</v>
      </c>
      <c r="K34" s="153">
        <v>1</v>
      </c>
      <c r="L34" s="153">
        <v>2</v>
      </c>
      <c r="M34" s="153">
        <v>1</v>
      </c>
      <c r="N34" s="153">
        <v>48</v>
      </c>
      <c r="O34" s="153">
        <v>9</v>
      </c>
      <c r="P34" s="153">
        <v>33</v>
      </c>
      <c r="Q34" s="153">
        <v>33</v>
      </c>
      <c r="R34" s="153">
        <v>39</v>
      </c>
      <c r="S34" s="153">
        <v>27</v>
      </c>
      <c r="T34" s="153">
        <v>36</v>
      </c>
      <c r="U34" s="153">
        <v>44</v>
      </c>
      <c r="V34" s="153">
        <v>27</v>
      </c>
      <c r="W34" s="153">
        <v>33</v>
      </c>
      <c r="X34" s="153">
        <v>58</v>
      </c>
      <c r="Y34" s="153">
        <v>19</v>
      </c>
      <c r="Z34" s="153">
        <v>4</v>
      </c>
      <c r="AA34" s="153">
        <v>2</v>
      </c>
      <c r="AB34" s="153">
        <v>10</v>
      </c>
      <c r="AC34" s="153">
        <v>9</v>
      </c>
      <c r="AD34" s="153">
        <v>1</v>
      </c>
      <c r="AE34" s="159">
        <f>B34+F34+J34+N34+R34+V34+Z34</f>
        <v>280</v>
      </c>
      <c r="AF34" s="160">
        <f>AE34/AE$35</f>
        <v>7.2538860103626937E-2</v>
      </c>
      <c r="AG34" s="159">
        <f>C34+G34+K34+O34+S34+W34+AA34</f>
        <v>534</v>
      </c>
      <c r="AH34" s="161">
        <f>AG34/AG$35</f>
        <v>9.6967495914290908E-2</v>
      </c>
      <c r="AI34" s="159">
        <f>D34+H34+L34+P34+T34+X34+AB34</f>
        <v>700</v>
      </c>
      <c r="AJ34" s="160">
        <f>AI34/AI$35</f>
        <v>0.10703363914373089</v>
      </c>
      <c r="AK34" s="153">
        <f>SUM(E34+I34+M34+Q34+U34+Y34+AC34)</f>
        <v>710</v>
      </c>
      <c r="AL34" s="164">
        <f t="shared" si="12"/>
        <v>0.1066066066066066</v>
      </c>
    </row>
    <row r="35" spans="1:38" x14ac:dyDescent="0.35">
      <c r="A35" s="152" t="s">
        <v>14</v>
      </c>
      <c r="B35" s="153">
        <f t="shared" ref="B35:I35" si="13">SUM(B31:B34)</f>
        <v>4</v>
      </c>
      <c r="C35" s="159">
        <f t="shared" si="13"/>
        <v>884</v>
      </c>
      <c r="D35" s="159">
        <f t="shared" si="13"/>
        <v>1035</v>
      </c>
      <c r="E35" s="159">
        <f t="shared" si="13"/>
        <v>1059</v>
      </c>
      <c r="F35" s="159">
        <f t="shared" si="13"/>
        <v>2346</v>
      </c>
      <c r="G35" s="159">
        <f t="shared" si="13"/>
        <v>2826</v>
      </c>
      <c r="H35" s="159">
        <f t="shared" si="13"/>
        <v>3342</v>
      </c>
      <c r="I35" s="159">
        <f t="shared" si="13"/>
        <v>3808</v>
      </c>
      <c r="J35" s="153">
        <v>1</v>
      </c>
      <c r="K35" s="159">
        <f t="shared" ref="K35:AC35" si="14">SUM(K31:K34)</f>
        <v>1</v>
      </c>
      <c r="L35" s="159">
        <f t="shared" si="14"/>
        <v>3</v>
      </c>
      <c r="M35" s="159">
        <f t="shared" si="14"/>
        <v>2</v>
      </c>
      <c r="N35" s="159">
        <f t="shared" si="14"/>
        <v>1021</v>
      </c>
      <c r="O35" s="159">
        <f t="shared" si="14"/>
        <v>1222</v>
      </c>
      <c r="P35" s="159">
        <f t="shared" si="14"/>
        <v>1386</v>
      </c>
      <c r="Q35" s="159">
        <f t="shared" si="14"/>
        <v>1158</v>
      </c>
      <c r="R35" s="159">
        <f t="shared" si="14"/>
        <v>193</v>
      </c>
      <c r="S35" s="159">
        <f t="shared" si="14"/>
        <v>229</v>
      </c>
      <c r="T35" s="159">
        <f t="shared" si="14"/>
        <v>259</v>
      </c>
      <c r="U35" s="159">
        <f t="shared" si="14"/>
        <v>324</v>
      </c>
      <c r="V35" s="159">
        <f t="shared" si="14"/>
        <v>282</v>
      </c>
      <c r="W35" s="159">
        <f t="shared" si="14"/>
        <v>331</v>
      </c>
      <c r="X35" s="159">
        <f t="shared" si="14"/>
        <v>487</v>
      </c>
      <c r="Y35" s="159">
        <f t="shared" si="14"/>
        <v>273</v>
      </c>
      <c r="Z35" s="159">
        <f t="shared" si="14"/>
        <v>13</v>
      </c>
      <c r="AA35" s="159">
        <f t="shared" si="14"/>
        <v>14</v>
      </c>
      <c r="AB35" s="159">
        <f t="shared" si="14"/>
        <v>28</v>
      </c>
      <c r="AC35" s="159">
        <f t="shared" si="14"/>
        <v>33</v>
      </c>
      <c r="AD35" s="159">
        <v>3</v>
      </c>
      <c r="AE35" s="159">
        <f>B35+F35+J35+N35+R35+V35+Z35</f>
        <v>3860</v>
      </c>
      <c r="AF35" s="160">
        <f>AE35/AE$35</f>
        <v>1</v>
      </c>
      <c r="AG35" s="159">
        <f>C35+G35+K35+O35+S35+W35+AA35</f>
        <v>5507</v>
      </c>
      <c r="AH35" s="161">
        <f>AG35/AG$35</f>
        <v>1</v>
      </c>
      <c r="AI35" s="159">
        <f>D35+H35+L35+P35+T35+X35+AB35</f>
        <v>6540</v>
      </c>
      <c r="AJ35" s="160">
        <f>AI35/AI$35</f>
        <v>1</v>
      </c>
      <c r="AK35" s="159">
        <f>SUM(E35+I35+M35+Q35+U35+Y35+AC35+AD35)</f>
        <v>6660</v>
      </c>
      <c r="AL35" s="164">
        <f t="shared" si="12"/>
        <v>1</v>
      </c>
    </row>
    <row r="36" spans="1:38" x14ac:dyDescent="0.35">
      <c r="AC36"/>
      <c r="AE36" s="2"/>
    </row>
    <row r="37" spans="1:38" x14ac:dyDescent="0.35">
      <c r="A37" s="265" t="s">
        <v>85</v>
      </c>
      <c r="B37" s="149" t="s">
        <v>15</v>
      </c>
      <c r="C37" s="149" t="s">
        <v>20</v>
      </c>
      <c r="D37" s="149" t="s">
        <v>86</v>
      </c>
      <c r="E37" s="149" t="s">
        <v>20</v>
      </c>
      <c r="F37" s="149" t="s">
        <v>17</v>
      </c>
      <c r="G37" s="149" t="s">
        <v>20</v>
      </c>
      <c r="H37" s="172" t="s">
        <v>18</v>
      </c>
      <c r="I37" s="149" t="s">
        <v>20</v>
      </c>
      <c r="J37" s="149" t="s">
        <v>87</v>
      </c>
      <c r="AB37" s="2"/>
      <c r="AC37"/>
    </row>
    <row r="38" spans="1:38" x14ac:dyDescent="0.35">
      <c r="A38" s="10" t="s">
        <v>88</v>
      </c>
      <c r="B38" s="16">
        <v>1513</v>
      </c>
      <c r="C38" s="15">
        <v>0.39</v>
      </c>
      <c r="D38" s="16">
        <v>1723</v>
      </c>
      <c r="E38" s="15">
        <v>0.31</v>
      </c>
      <c r="F38" s="16">
        <v>2299</v>
      </c>
      <c r="G38" s="15">
        <v>0.35</v>
      </c>
      <c r="H38" s="266">
        <v>2379</v>
      </c>
      <c r="I38" s="15">
        <f>(H38/$H$41)</f>
        <v>0.35720720720720722</v>
      </c>
      <c r="J38" s="15">
        <f>AVERAGE(C38,E38,G38,I38)</f>
        <v>0.35180180180180176</v>
      </c>
      <c r="AB38" s="2"/>
      <c r="AC38"/>
    </row>
    <row r="39" spans="1:38" x14ac:dyDescent="0.35">
      <c r="A39" s="10" t="s">
        <v>89</v>
      </c>
      <c r="B39" s="16">
        <v>1102</v>
      </c>
      <c r="C39" s="15">
        <v>0.28999999999999998</v>
      </c>
      <c r="D39" s="16">
        <v>2035</v>
      </c>
      <c r="E39" s="15">
        <v>0.37</v>
      </c>
      <c r="F39" s="16">
        <v>1959</v>
      </c>
      <c r="G39" s="15">
        <v>0.3</v>
      </c>
      <c r="H39" s="266">
        <v>2027</v>
      </c>
      <c r="I39" s="15">
        <f t="shared" ref="I39:I41" si="15">(H39/$H$41)</f>
        <v>0.30435435435435437</v>
      </c>
      <c r="J39" s="15">
        <f>AVERAGE(C39,E39,G39,I39)</f>
        <v>0.31608858858858857</v>
      </c>
      <c r="AB39" s="2"/>
      <c r="AC39"/>
    </row>
    <row r="40" spans="1:38" x14ac:dyDescent="0.35">
      <c r="A40" s="10" t="s">
        <v>90</v>
      </c>
      <c r="B40" s="16">
        <v>1245</v>
      </c>
      <c r="C40" s="15">
        <v>0.32</v>
      </c>
      <c r="D40" s="16">
        <v>1749</v>
      </c>
      <c r="E40" s="15">
        <v>0.32</v>
      </c>
      <c r="F40" s="16">
        <v>2282</v>
      </c>
      <c r="G40" s="15">
        <v>0.35</v>
      </c>
      <c r="H40" s="266">
        <v>2254</v>
      </c>
      <c r="I40" s="15">
        <f t="shared" si="15"/>
        <v>0.33843843843843846</v>
      </c>
      <c r="J40" s="15">
        <f>AVERAGE(C40,E40,G40,I40)</f>
        <v>0.33210960960960961</v>
      </c>
      <c r="AB40" s="2"/>
      <c r="AC40"/>
    </row>
    <row r="41" spans="1:38" x14ac:dyDescent="0.35">
      <c r="A41" s="11" t="s">
        <v>14</v>
      </c>
      <c r="B41" s="16">
        <f t="shared" ref="B41:G41" si="16">SUM(B38:B40)</f>
        <v>3860</v>
      </c>
      <c r="C41" s="15">
        <f t="shared" si="16"/>
        <v>1</v>
      </c>
      <c r="D41" s="16">
        <f t="shared" si="16"/>
        <v>5507</v>
      </c>
      <c r="E41" s="15">
        <f t="shared" si="16"/>
        <v>1</v>
      </c>
      <c r="F41" s="16">
        <f t="shared" si="16"/>
        <v>6540</v>
      </c>
      <c r="G41" s="15">
        <f t="shared" si="16"/>
        <v>0.99999999999999989</v>
      </c>
      <c r="H41" s="267">
        <f>SUM(H38:H40)</f>
        <v>6660</v>
      </c>
      <c r="I41" s="15">
        <f t="shared" si="15"/>
        <v>1</v>
      </c>
      <c r="J41" s="8"/>
      <c r="AB41" s="2"/>
      <c r="AC41"/>
    </row>
    <row r="42" spans="1:38" x14ac:dyDescent="0.35">
      <c r="AC42"/>
      <c r="AE42" s="2"/>
    </row>
    <row r="43" spans="1:38" x14ac:dyDescent="0.35">
      <c r="A43"/>
      <c r="AC43"/>
    </row>
    <row r="44" spans="1:38" x14ac:dyDescent="0.35">
      <c r="A44" s="11" t="s">
        <v>91</v>
      </c>
      <c r="B44" s="8">
        <v>485</v>
      </c>
      <c r="C44" s="52"/>
      <c r="D44" s="20"/>
      <c r="G44" s="60"/>
      <c r="H44" s="60"/>
      <c r="AC44"/>
    </row>
    <row r="45" spans="1:38" x14ac:dyDescent="0.35">
      <c r="A45" s="11" t="s">
        <v>92</v>
      </c>
      <c r="B45" s="8">
        <v>247</v>
      </c>
      <c r="C45" s="21">
        <f>247/485</f>
        <v>0.50927835051546388</v>
      </c>
      <c r="G45" s="60"/>
      <c r="H45" s="60"/>
      <c r="AC45"/>
    </row>
    <row r="46" spans="1:38" x14ac:dyDescent="0.35">
      <c r="A46" s="4"/>
      <c r="G46" s="60"/>
      <c r="H46" s="60"/>
      <c r="AC46"/>
    </row>
    <row r="47" spans="1:38" x14ac:dyDescent="0.35">
      <c r="A47" s="11" t="s">
        <v>93</v>
      </c>
      <c r="B47" s="16">
        <v>1641</v>
      </c>
      <c r="C47" s="8"/>
      <c r="G47" s="268"/>
      <c r="H47" s="268"/>
      <c r="AC47"/>
    </row>
    <row r="48" spans="1:38" x14ac:dyDescent="0.35">
      <c r="A48" s="11" t="s">
        <v>94</v>
      </c>
      <c r="B48" s="8">
        <v>645</v>
      </c>
      <c r="C48" s="21">
        <f>647/1641</f>
        <v>0.39427178549664837</v>
      </c>
      <c r="G48" s="269"/>
      <c r="H48" s="269"/>
      <c r="AC48"/>
    </row>
    <row r="50" spans="1:3" x14ac:dyDescent="0.35">
      <c r="A50" s="152" t="s">
        <v>95</v>
      </c>
      <c r="B50" s="153">
        <v>1487</v>
      </c>
      <c r="C50" s="153"/>
    </row>
    <row r="51" spans="1:3" x14ac:dyDescent="0.35">
      <c r="A51" s="152" t="s">
        <v>96</v>
      </c>
      <c r="B51" s="153">
        <v>444</v>
      </c>
      <c r="C51" s="154">
        <f>B51/B50</f>
        <v>0.29858776059179554</v>
      </c>
    </row>
  </sheetData>
  <mergeCells count="40">
    <mergeCell ref="A20:A21"/>
    <mergeCell ref="A8:A9"/>
    <mergeCell ref="A25:S25"/>
    <mergeCell ref="B29:E29"/>
    <mergeCell ref="F29:I29"/>
    <mergeCell ref="J29:M29"/>
    <mergeCell ref="N29:Q29"/>
    <mergeCell ref="R29:U29"/>
    <mergeCell ref="V29:Y29"/>
    <mergeCell ref="Z29:AC29"/>
    <mergeCell ref="A27:N27"/>
    <mergeCell ref="AH1:AH2"/>
    <mergeCell ref="AL1:AL2"/>
    <mergeCell ref="R1:U1"/>
    <mergeCell ref="V1:Y1"/>
    <mergeCell ref="Z1:AC1"/>
    <mergeCell ref="AD1:AG1"/>
    <mergeCell ref="R8:U8"/>
    <mergeCell ref="V8:Y8"/>
    <mergeCell ref="Z8:AC8"/>
    <mergeCell ref="B8:E8"/>
    <mergeCell ref="F8:I8"/>
    <mergeCell ref="J8:M8"/>
    <mergeCell ref="N8:Q8"/>
    <mergeCell ref="F20:I20"/>
    <mergeCell ref="B20:E20"/>
    <mergeCell ref="AN1:AN2"/>
    <mergeCell ref="AO1:AO2"/>
    <mergeCell ref="V20:V21"/>
    <mergeCell ref="N20:Q20"/>
    <mergeCell ref="J20:M20"/>
    <mergeCell ref="AJ1:AJ2"/>
    <mergeCell ref="B1:E1"/>
    <mergeCell ref="N1:Q1"/>
    <mergeCell ref="J1:M1"/>
    <mergeCell ref="F1:I1"/>
    <mergeCell ref="AD8:AG8"/>
    <mergeCell ref="S20:S21"/>
    <mergeCell ref="T20:T21"/>
    <mergeCell ref="U20:U21"/>
  </mergeCells>
  <conditionalFormatting sqref="S22:V23">
    <cfRule type="dataBar" priority="21">
      <dataBar>
        <cfvo type="min"/>
        <cfvo type="max"/>
        <color rgb="FF63C384"/>
      </dataBar>
      <extLst>
        <ext xmlns:x14="http://schemas.microsoft.com/office/spreadsheetml/2009/9/main" uri="{B025F937-C7B1-47D3-B67F-A62EFF666E3E}">
          <x14:id>{4AC5F224-E821-419C-BDEA-E87CD55848A4}</x14:id>
        </ext>
      </extLst>
    </cfRule>
  </conditionalFormatting>
  <conditionalFormatting sqref="AH10:AH17 AJ10:AJ17 AL10:AL17">
    <cfRule type="dataBar" priority="17">
      <dataBar>
        <cfvo type="min"/>
        <cfvo type="max"/>
        <color rgb="FF63C384"/>
      </dataBar>
      <extLst>
        <ext xmlns:x14="http://schemas.microsoft.com/office/spreadsheetml/2009/9/main" uri="{B025F937-C7B1-47D3-B67F-A62EFF666E3E}">
          <x14:id>{17F31BEC-3644-428E-A052-21F1CA361A29}</x14:id>
        </ext>
      </extLst>
    </cfRule>
  </conditionalFormatting>
  <conditionalFormatting sqref="A22:R23">
    <cfRule type="dataBar" priority="40">
      <dataBar>
        <cfvo type="min"/>
        <cfvo type="max"/>
        <color rgb="FF63C384"/>
      </dataBar>
      <extLst>
        <ext xmlns:x14="http://schemas.microsoft.com/office/spreadsheetml/2009/9/main" uri="{B025F937-C7B1-47D3-B67F-A62EFF666E3E}">
          <x14:id>{6518C9BA-9107-42BC-9059-A63222EEF425}</x14:id>
        </ext>
      </extLst>
    </cfRule>
  </conditionalFormatting>
  <conditionalFormatting sqref="AN11:AN17">
    <cfRule type="dataBar" priority="16">
      <dataBar>
        <cfvo type="min"/>
        <cfvo type="max"/>
        <color rgb="FF63C384"/>
      </dataBar>
      <extLst>
        <ext xmlns:x14="http://schemas.microsoft.com/office/spreadsheetml/2009/9/main" uri="{B025F937-C7B1-47D3-B67F-A62EFF666E3E}">
          <x14:id>{6D168826-ADF0-417F-9A86-06172D7AD93A}</x14:id>
        </ext>
      </extLst>
    </cfRule>
  </conditionalFormatting>
  <conditionalFormatting sqref="B38:B41 D38:D41 F38:F41">
    <cfRule type="dataBar" priority="13">
      <dataBar>
        <cfvo type="min"/>
        <cfvo type="max"/>
        <color rgb="FF63C384"/>
      </dataBar>
      <extLst>
        <ext xmlns:x14="http://schemas.microsoft.com/office/spreadsheetml/2009/9/main" uri="{B025F937-C7B1-47D3-B67F-A62EFF666E3E}">
          <x14:id>{D91DDF62-C77D-4DB9-BD77-78ADF79A0806}</x14:id>
        </ext>
      </extLst>
    </cfRule>
  </conditionalFormatting>
  <conditionalFormatting sqref="AG31:AG35 AI31:AI35">
    <cfRule type="dataBar" priority="12">
      <dataBar>
        <cfvo type="min"/>
        <cfvo type="max"/>
        <color rgb="FF63C384"/>
      </dataBar>
      <extLst>
        <ext xmlns:x14="http://schemas.microsoft.com/office/spreadsheetml/2009/9/main" uri="{B025F937-C7B1-47D3-B67F-A62EFF666E3E}">
          <x14:id>{D3C1D658-4BBC-467E-A84E-E33AF193368B}</x14:id>
        </ext>
      </extLst>
    </cfRule>
  </conditionalFormatting>
  <conditionalFormatting sqref="B31:D31 F31:L31 N31:T31 V31:AD31">
    <cfRule type="dataBar" priority="14">
      <dataBar>
        <cfvo type="min"/>
        <cfvo type="max"/>
        <color rgb="FF63C384"/>
      </dataBar>
      <extLst>
        <ext xmlns:x14="http://schemas.microsoft.com/office/spreadsheetml/2009/9/main" uri="{B025F937-C7B1-47D3-B67F-A62EFF666E3E}">
          <x14:id>{DD7BC127-2835-4447-BDFE-CE4EAE0C8AFE}</x14:id>
        </ext>
      </extLst>
    </cfRule>
  </conditionalFormatting>
  <conditionalFormatting sqref="U31">
    <cfRule type="dataBar" priority="10">
      <dataBar>
        <cfvo type="min"/>
        <cfvo type="max"/>
        <color rgb="FF63C384"/>
      </dataBar>
      <extLst>
        <ext xmlns:x14="http://schemas.microsoft.com/office/spreadsheetml/2009/9/main" uri="{B025F937-C7B1-47D3-B67F-A62EFF666E3E}">
          <x14:id>{458DE800-9291-4697-8C2C-97C203CCD56F}</x14:id>
        </ext>
      </extLst>
    </cfRule>
  </conditionalFormatting>
  <conditionalFormatting sqref="U31:U35">
    <cfRule type="dataBar" priority="11">
      <dataBar>
        <cfvo type="min"/>
        <cfvo type="max"/>
        <color rgb="FF63C384"/>
      </dataBar>
      <extLst>
        <ext xmlns:x14="http://schemas.microsoft.com/office/spreadsheetml/2009/9/main" uri="{B025F937-C7B1-47D3-B67F-A62EFF666E3E}">
          <x14:id>{7EB21552-FD1F-41A0-A7CE-D70A0A3BF753}</x14:id>
        </ext>
      </extLst>
    </cfRule>
  </conditionalFormatting>
  <conditionalFormatting sqref="M31">
    <cfRule type="dataBar" priority="8">
      <dataBar>
        <cfvo type="min"/>
        <cfvo type="max"/>
        <color rgb="FF63C384"/>
      </dataBar>
      <extLst>
        <ext xmlns:x14="http://schemas.microsoft.com/office/spreadsheetml/2009/9/main" uri="{B025F937-C7B1-47D3-B67F-A62EFF666E3E}">
          <x14:id>{B1BA1C86-6972-46C0-B5A2-8D313CACD2D3}</x14:id>
        </ext>
      </extLst>
    </cfRule>
  </conditionalFormatting>
  <conditionalFormatting sqref="M31:M35">
    <cfRule type="dataBar" priority="9">
      <dataBar>
        <cfvo type="min"/>
        <cfvo type="max"/>
        <color rgb="FF63C384"/>
      </dataBar>
      <extLst>
        <ext xmlns:x14="http://schemas.microsoft.com/office/spreadsheetml/2009/9/main" uri="{B025F937-C7B1-47D3-B67F-A62EFF666E3E}">
          <x14:id>{3DBF19B6-4F28-47B6-9657-2E6EC5E7D03C}</x14:id>
        </ext>
      </extLst>
    </cfRule>
  </conditionalFormatting>
  <conditionalFormatting sqref="E31">
    <cfRule type="dataBar" priority="6">
      <dataBar>
        <cfvo type="min"/>
        <cfvo type="max"/>
        <color rgb="FF63C384"/>
      </dataBar>
      <extLst>
        <ext xmlns:x14="http://schemas.microsoft.com/office/spreadsheetml/2009/9/main" uri="{B025F937-C7B1-47D3-B67F-A62EFF666E3E}">
          <x14:id>{6D2EA77F-3877-4973-9E28-884BF0CBBCC7}</x14:id>
        </ext>
      </extLst>
    </cfRule>
  </conditionalFormatting>
  <conditionalFormatting sqref="E31:E35">
    <cfRule type="dataBar" priority="7">
      <dataBar>
        <cfvo type="min"/>
        <cfvo type="max"/>
        <color rgb="FF63C384"/>
      </dataBar>
      <extLst>
        <ext xmlns:x14="http://schemas.microsoft.com/office/spreadsheetml/2009/9/main" uri="{B025F937-C7B1-47D3-B67F-A62EFF666E3E}">
          <x14:id>{A414B38F-F1BD-4C46-B655-C715A3DDD44C}</x14:id>
        </ext>
      </extLst>
    </cfRule>
  </conditionalFormatting>
  <conditionalFormatting sqref="AL31:AL35">
    <cfRule type="dataBar" priority="5">
      <dataBar>
        <cfvo type="min"/>
        <cfvo type="max"/>
        <color rgb="FF63C384"/>
      </dataBar>
      <extLst>
        <ext xmlns:x14="http://schemas.microsoft.com/office/spreadsheetml/2009/9/main" uri="{B025F937-C7B1-47D3-B67F-A62EFF666E3E}">
          <x14:id>{6047F423-ECD1-4EB8-A15D-B5D9051DCE24}</x14:id>
        </ext>
      </extLst>
    </cfRule>
  </conditionalFormatting>
  <conditionalFormatting sqref="AK31:AK35">
    <cfRule type="dataBar" priority="4">
      <dataBar>
        <cfvo type="min"/>
        <cfvo type="max"/>
        <color rgb="FF63C384"/>
      </dataBar>
      <extLst>
        <ext xmlns:x14="http://schemas.microsoft.com/office/spreadsheetml/2009/9/main" uri="{B025F937-C7B1-47D3-B67F-A62EFF666E3E}">
          <x14:id>{6633F73A-0F03-43AD-950A-5827286589AB}</x14:id>
        </ext>
      </extLst>
    </cfRule>
  </conditionalFormatting>
  <conditionalFormatting sqref="G38:G41">
    <cfRule type="dataBar" priority="3">
      <dataBar>
        <cfvo type="min"/>
        <cfvo type="max"/>
        <color rgb="FF63C384"/>
      </dataBar>
      <extLst>
        <ext xmlns:x14="http://schemas.microsoft.com/office/spreadsheetml/2009/9/main" uri="{B025F937-C7B1-47D3-B67F-A62EFF666E3E}">
          <x14:id>{40C0E6B7-7BCD-4C80-96A7-1DC83AFB8C6A}</x14:id>
        </ext>
      </extLst>
    </cfRule>
  </conditionalFormatting>
  <conditionalFormatting sqref="H38:I41">
    <cfRule type="dataBar" priority="2">
      <dataBar>
        <cfvo type="min"/>
        <cfvo type="max"/>
        <color rgb="FF63C384"/>
      </dataBar>
      <extLst>
        <ext xmlns:x14="http://schemas.microsoft.com/office/spreadsheetml/2009/9/main" uri="{B025F937-C7B1-47D3-B67F-A62EFF666E3E}">
          <x14:id>{0CEBC1F1-46E5-4041-A6EA-8549F90530A3}</x14:id>
        </ext>
      </extLst>
    </cfRule>
  </conditionalFormatting>
  <conditionalFormatting sqref="I38:I41">
    <cfRule type="dataBar" priority="1">
      <dataBar>
        <cfvo type="min"/>
        <cfvo type="max"/>
        <color rgb="FF63C384"/>
      </dataBar>
      <extLst>
        <ext xmlns:x14="http://schemas.microsoft.com/office/spreadsheetml/2009/9/main" uri="{B025F937-C7B1-47D3-B67F-A62EFF666E3E}">
          <x14:id>{A1441573-D1A9-40A3-B02D-EA8C8CC4316A}</x14:id>
        </ext>
      </extLst>
    </cfRule>
  </conditionalFormatting>
  <conditionalFormatting sqref="V31:AE35 B31:D35 F31:L35 N31:T35">
    <cfRule type="dataBar" priority="43">
      <dataBar>
        <cfvo type="min"/>
        <cfvo type="max"/>
        <color rgb="FF63C384"/>
      </dataBar>
      <extLst>
        <ext xmlns:x14="http://schemas.microsoft.com/office/spreadsheetml/2009/9/main" uri="{B025F937-C7B1-47D3-B67F-A62EFF666E3E}">
          <x14:id>{EF98E2F5-1D06-45A2-9B2C-44F290A61D3E}</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4AC5F224-E821-419C-BDEA-E87CD55848A4}">
            <x14:dataBar minLength="0" maxLength="100" border="1" negativeBarBorderColorSameAsPositive="0">
              <x14:cfvo type="autoMin"/>
              <x14:cfvo type="autoMax"/>
              <x14:borderColor rgb="FF63C384"/>
              <x14:negativeFillColor rgb="FFFF0000"/>
              <x14:negativeBorderColor rgb="FFFF0000"/>
              <x14:axisColor rgb="FF000000"/>
            </x14:dataBar>
          </x14:cfRule>
          <xm:sqref>S22:V23</xm:sqref>
        </x14:conditionalFormatting>
        <x14:conditionalFormatting xmlns:xm="http://schemas.microsoft.com/office/excel/2006/main">
          <x14:cfRule type="dataBar" id="{17F31BEC-3644-428E-A052-21F1CA361A29}">
            <x14:dataBar minLength="0" maxLength="100" border="1" negativeBarBorderColorSameAsPositive="0">
              <x14:cfvo type="autoMin"/>
              <x14:cfvo type="autoMax"/>
              <x14:borderColor rgb="FF63C384"/>
              <x14:negativeFillColor rgb="FFFF0000"/>
              <x14:negativeBorderColor rgb="FFFF0000"/>
              <x14:axisColor rgb="FF000000"/>
            </x14:dataBar>
          </x14:cfRule>
          <xm:sqref>AH10:AH17 AJ10:AJ17 AL10:AL17</xm:sqref>
        </x14:conditionalFormatting>
        <x14:conditionalFormatting xmlns:xm="http://schemas.microsoft.com/office/excel/2006/main">
          <x14:cfRule type="dataBar" id="{6518C9BA-9107-42BC-9059-A63222EEF425}">
            <x14:dataBar minLength="0" maxLength="100" border="1" negativeBarBorderColorSameAsPositive="0">
              <x14:cfvo type="autoMin"/>
              <x14:cfvo type="autoMax"/>
              <x14:borderColor rgb="FF63C384"/>
              <x14:negativeFillColor rgb="FFFF0000"/>
              <x14:negativeBorderColor rgb="FFFF0000"/>
              <x14:axisColor rgb="FF000000"/>
            </x14:dataBar>
          </x14:cfRule>
          <xm:sqref>A22:R23</xm:sqref>
        </x14:conditionalFormatting>
        <x14:conditionalFormatting xmlns:xm="http://schemas.microsoft.com/office/excel/2006/main">
          <x14:cfRule type="dataBar" id="{6D168826-ADF0-417F-9A86-06172D7AD93A}">
            <x14:dataBar minLength="0" maxLength="100" border="1" negativeBarBorderColorSameAsPositive="0">
              <x14:cfvo type="autoMin"/>
              <x14:cfvo type="autoMax"/>
              <x14:borderColor rgb="FF63C384"/>
              <x14:negativeFillColor rgb="FFFF0000"/>
              <x14:negativeBorderColor rgb="FFFF0000"/>
              <x14:axisColor rgb="FF000000"/>
            </x14:dataBar>
          </x14:cfRule>
          <xm:sqref>AN11:AN17</xm:sqref>
        </x14:conditionalFormatting>
        <x14:conditionalFormatting xmlns:xm="http://schemas.microsoft.com/office/excel/2006/main">
          <x14:cfRule type="dataBar" id="{D91DDF62-C77D-4DB9-BD77-78ADF79A0806}">
            <x14:dataBar minLength="0" maxLength="100" border="1" negativeBarBorderColorSameAsPositive="0">
              <x14:cfvo type="autoMin"/>
              <x14:cfvo type="autoMax"/>
              <x14:borderColor rgb="FF63C384"/>
              <x14:negativeFillColor rgb="FFFF0000"/>
              <x14:negativeBorderColor rgb="FFFF0000"/>
              <x14:axisColor rgb="FF000000"/>
            </x14:dataBar>
          </x14:cfRule>
          <xm:sqref>B38:B41 D38:D41 F38:F41</xm:sqref>
        </x14:conditionalFormatting>
        <x14:conditionalFormatting xmlns:xm="http://schemas.microsoft.com/office/excel/2006/main">
          <x14:cfRule type="dataBar" id="{D3C1D658-4BBC-467E-A84E-E33AF193368B}">
            <x14:dataBar minLength="0" maxLength="100" border="1" negativeBarBorderColorSameAsPositive="0">
              <x14:cfvo type="autoMin"/>
              <x14:cfvo type="autoMax"/>
              <x14:borderColor rgb="FF63C384"/>
              <x14:negativeFillColor rgb="FFFF0000"/>
              <x14:negativeBorderColor rgb="FFFF0000"/>
              <x14:axisColor rgb="FF000000"/>
            </x14:dataBar>
          </x14:cfRule>
          <xm:sqref>AG31:AG35 AI31:AI35</xm:sqref>
        </x14:conditionalFormatting>
        <x14:conditionalFormatting xmlns:xm="http://schemas.microsoft.com/office/excel/2006/main">
          <x14:cfRule type="dataBar" id="{DD7BC127-2835-4447-BDFE-CE4EAE0C8AFE}">
            <x14:dataBar minLength="0" maxLength="100" border="1" negativeBarBorderColorSameAsPositive="0">
              <x14:cfvo type="autoMin"/>
              <x14:cfvo type="autoMax"/>
              <x14:borderColor rgb="FF63C384"/>
              <x14:negativeFillColor rgb="FFFF0000"/>
              <x14:negativeBorderColor rgb="FFFF0000"/>
              <x14:axisColor rgb="FF000000"/>
            </x14:dataBar>
          </x14:cfRule>
          <xm:sqref>B31:D31 F31:L31 N31:T31 V31:AD31</xm:sqref>
        </x14:conditionalFormatting>
        <x14:conditionalFormatting xmlns:xm="http://schemas.microsoft.com/office/excel/2006/main">
          <x14:cfRule type="dataBar" id="{458DE800-9291-4697-8C2C-97C203CCD56F}">
            <x14:dataBar minLength="0" maxLength="100" border="1" negativeBarBorderColorSameAsPositive="0">
              <x14:cfvo type="autoMin"/>
              <x14:cfvo type="autoMax"/>
              <x14:borderColor rgb="FF63C384"/>
              <x14:negativeFillColor rgb="FFFF0000"/>
              <x14:negativeBorderColor rgb="FFFF0000"/>
              <x14:axisColor rgb="FF000000"/>
            </x14:dataBar>
          </x14:cfRule>
          <xm:sqref>U31</xm:sqref>
        </x14:conditionalFormatting>
        <x14:conditionalFormatting xmlns:xm="http://schemas.microsoft.com/office/excel/2006/main">
          <x14:cfRule type="dataBar" id="{7EB21552-FD1F-41A0-A7CE-D70A0A3BF753}">
            <x14:dataBar minLength="0" maxLength="100" border="1" negativeBarBorderColorSameAsPositive="0">
              <x14:cfvo type="autoMin"/>
              <x14:cfvo type="autoMax"/>
              <x14:borderColor rgb="FF63C384"/>
              <x14:negativeFillColor rgb="FFFF0000"/>
              <x14:negativeBorderColor rgb="FFFF0000"/>
              <x14:axisColor rgb="FF000000"/>
            </x14:dataBar>
          </x14:cfRule>
          <xm:sqref>U31:U35</xm:sqref>
        </x14:conditionalFormatting>
        <x14:conditionalFormatting xmlns:xm="http://schemas.microsoft.com/office/excel/2006/main">
          <x14:cfRule type="dataBar" id="{B1BA1C86-6972-46C0-B5A2-8D313CACD2D3}">
            <x14:dataBar minLength="0" maxLength="100" border="1" negativeBarBorderColorSameAsPositive="0">
              <x14:cfvo type="autoMin"/>
              <x14:cfvo type="autoMax"/>
              <x14:borderColor rgb="FF63C384"/>
              <x14:negativeFillColor rgb="FFFF0000"/>
              <x14:negativeBorderColor rgb="FFFF0000"/>
              <x14:axisColor rgb="FF000000"/>
            </x14:dataBar>
          </x14:cfRule>
          <xm:sqref>M31</xm:sqref>
        </x14:conditionalFormatting>
        <x14:conditionalFormatting xmlns:xm="http://schemas.microsoft.com/office/excel/2006/main">
          <x14:cfRule type="dataBar" id="{3DBF19B6-4F28-47B6-9657-2E6EC5E7D03C}">
            <x14:dataBar minLength="0" maxLength="100" border="1" negativeBarBorderColorSameAsPositive="0">
              <x14:cfvo type="autoMin"/>
              <x14:cfvo type="autoMax"/>
              <x14:borderColor rgb="FF63C384"/>
              <x14:negativeFillColor rgb="FFFF0000"/>
              <x14:negativeBorderColor rgb="FFFF0000"/>
              <x14:axisColor rgb="FF000000"/>
            </x14:dataBar>
          </x14:cfRule>
          <xm:sqref>M31:M35</xm:sqref>
        </x14:conditionalFormatting>
        <x14:conditionalFormatting xmlns:xm="http://schemas.microsoft.com/office/excel/2006/main">
          <x14:cfRule type="dataBar" id="{6D2EA77F-3877-4973-9E28-884BF0CBBCC7}">
            <x14:dataBar minLength="0" maxLength="100" border="1" negativeBarBorderColorSameAsPositive="0">
              <x14:cfvo type="autoMin"/>
              <x14:cfvo type="autoMax"/>
              <x14:borderColor rgb="FF63C384"/>
              <x14:negativeFillColor rgb="FFFF0000"/>
              <x14:negativeBorderColor rgb="FFFF0000"/>
              <x14:axisColor rgb="FF000000"/>
            </x14:dataBar>
          </x14:cfRule>
          <xm:sqref>E31</xm:sqref>
        </x14:conditionalFormatting>
        <x14:conditionalFormatting xmlns:xm="http://schemas.microsoft.com/office/excel/2006/main">
          <x14:cfRule type="dataBar" id="{A414B38F-F1BD-4C46-B655-C715A3DDD44C}">
            <x14:dataBar minLength="0" maxLength="100" border="1" negativeBarBorderColorSameAsPositive="0">
              <x14:cfvo type="autoMin"/>
              <x14:cfvo type="autoMax"/>
              <x14:borderColor rgb="FF63C384"/>
              <x14:negativeFillColor rgb="FFFF0000"/>
              <x14:negativeBorderColor rgb="FFFF0000"/>
              <x14:axisColor rgb="FF000000"/>
            </x14:dataBar>
          </x14:cfRule>
          <xm:sqref>E31:E35</xm:sqref>
        </x14:conditionalFormatting>
        <x14:conditionalFormatting xmlns:xm="http://schemas.microsoft.com/office/excel/2006/main">
          <x14:cfRule type="dataBar" id="{6047F423-ECD1-4EB8-A15D-B5D9051DCE24}">
            <x14:dataBar minLength="0" maxLength="100" border="1" negativeBarBorderColorSameAsPositive="0">
              <x14:cfvo type="autoMin"/>
              <x14:cfvo type="autoMax"/>
              <x14:borderColor rgb="FF63C384"/>
              <x14:negativeFillColor rgb="FFFF0000"/>
              <x14:negativeBorderColor rgb="FFFF0000"/>
              <x14:axisColor rgb="FF000000"/>
            </x14:dataBar>
          </x14:cfRule>
          <xm:sqref>AL31:AL35</xm:sqref>
        </x14:conditionalFormatting>
        <x14:conditionalFormatting xmlns:xm="http://schemas.microsoft.com/office/excel/2006/main">
          <x14:cfRule type="dataBar" id="{6633F73A-0F03-43AD-950A-5827286589AB}">
            <x14:dataBar minLength="0" maxLength="100" border="1" negativeBarBorderColorSameAsPositive="0">
              <x14:cfvo type="autoMin"/>
              <x14:cfvo type="autoMax"/>
              <x14:borderColor rgb="FF63C384"/>
              <x14:negativeFillColor rgb="FFFF0000"/>
              <x14:negativeBorderColor rgb="FFFF0000"/>
              <x14:axisColor rgb="FF000000"/>
            </x14:dataBar>
          </x14:cfRule>
          <xm:sqref>AK31:AK35</xm:sqref>
        </x14:conditionalFormatting>
        <x14:conditionalFormatting xmlns:xm="http://schemas.microsoft.com/office/excel/2006/main">
          <x14:cfRule type="dataBar" id="{40C0E6B7-7BCD-4C80-96A7-1DC83AFB8C6A}">
            <x14:dataBar minLength="0" maxLength="100" border="1" negativeBarBorderColorSameAsPositive="0">
              <x14:cfvo type="autoMin"/>
              <x14:cfvo type="autoMax"/>
              <x14:borderColor rgb="FF63C384"/>
              <x14:negativeFillColor rgb="FFFF0000"/>
              <x14:negativeBorderColor rgb="FFFF0000"/>
              <x14:axisColor rgb="FF000000"/>
            </x14:dataBar>
          </x14:cfRule>
          <xm:sqref>G38:G41</xm:sqref>
        </x14:conditionalFormatting>
        <x14:conditionalFormatting xmlns:xm="http://schemas.microsoft.com/office/excel/2006/main">
          <x14:cfRule type="dataBar" id="{0CEBC1F1-46E5-4041-A6EA-8549F90530A3}">
            <x14:dataBar minLength="0" maxLength="100" border="1" negativeBarBorderColorSameAsPositive="0">
              <x14:cfvo type="autoMin"/>
              <x14:cfvo type="autoMax"/>
              <x14:borderColor rgb="FF63C384"/>
              <x14:negativeFillColor rgb="FFFF0000"/>
              <x14:negativeBorderColor rgb="FFFF0000"/>
              <x14:axisColor rgb="FF000000"/>
            </x14:dataBar>
          </x14:cfRule>
          <xm:sqref>H38:I41</xm:sqref>
        </x14:conditionalFormatting>
        <x14:conditionalFormatting xmlns:xm="http://schemas.microsoft.com/office/excel/2006/main">
          <x14:cfRule type="dataBar" id="{A1441573-D1A9-40A3-B02D-EA8C8CC4316A}">
            <x14:dataBar minLength="0" maxLength="100" border="1" negativeBarBorderColorSameAsPositive="0">
              <x14:cfvo type="autoMin"/>
              <x14:cfvo type="autoMax"/>
              <x14:borderColor rgb="FF63C384"/>
              <x14:negativeFillColor rgb="FFFF0000"/>
              <x14:negativeBorderColor rgb="FFFF0000"/>
              <x14:axisColor rgb="FF000000"/>
            </x14:dataBar>
          </x14:cfRule>
          <xm:sqref>I38:I41</xm:sqref>
        </x14:conditionalFormatting>
        <x14:conditionalFormatting xmlns:xm="http://schemas.microsoft.com/office/excel/2006/main">
          <x14:cfRule type="dataBar" id="{EF98E2F5-1D06-45A2-9B2C-44F290A61D3E}">
            <x14:dataBar minLength="0" maxLength="100" border="1" negativeBarBorderColorSameAsPositive="0">
              <x14:cfvo type="autoMin"/>
              <x14:cfvo type="autoMax"/>
              <x14:borderColor rgb="FF63C384"/>
              <x14:negativeFillColor rgb="FFFF0000"/>
              <x14:negativeBorderColor rgb="FFFF0000"/>
              <x14:axisColor rgb="FF000000"/>
            </x14:dataBar>
          </x14:cfRule>
          <xm:sqref>V31:AE35 B31:D35 F31:L35 N31:T35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1"/>
  <sheetViews>
    <sheetView workbookViewId="0">
      <selection activeCell="S11" sqref="S11"/>
    </sheetView>
  </sheetViews>
  <sheetFormatPr defaultColWidth="8.7265625" defaultRowHeight="14.5" x14ac:dyDescent="0.35"/>
  <cols>
    <col min="1" max="1" width="33.453125" style="5" bestFit="1" customWidth="1"/>
    <col min="2" max="2" width="7.81640625" style="5" bestFit="1" customWidth="1"/>
    <col min="3" max="3" width="10.81640625" style="5" customWidth="1"/>
    <col min="4" max="4" width="12" style="23" bestFit="1" customWidth="1"/>
    <col min="5" max="5" width="7.81640625" style="5" bestFit="1" customWidth="1"/>
    <col min="6" max="7" width="7.81640625" style="5" customWidth="1"/>
    <col min="8" max="8" width="10" style="5" customWidth="1"/>
    <col min="9" max="9" width="13.54296875" style="5" bestFit="1" customWidth="1"/>
    <col min="10" max="10" width="10.26953125" style="23" customWidth="1"/>
    <col min="11" max="11" width="10.26953125" style="128" customWidth="1"/>
    <col min="12" max="12" width="10.26953125" style="130" customWidth="1"/>
    <col min="13" max="13" width="10.1796875" style="5" customWidth="1"/>
    <col min="14" max="14" width="10.1796875" style="244" customWidth="1"/>
    <col min="15" max="15" width="29" style="5" customWidth="1"/>
    <col min="16" max="16" width="8" style="5" bestFit="1" customWidth="1"/>
    <col min="17" max="16384" width="8.7265625" style="5"/>
  </cols>
  <sheetData>
    <row r="1" spans="1:23" s="4" customFormat="1" ht="43.5" x14ac:dyDescent="0.35">
      <c r="A1" s="43" t="s">
        <v>97</v>
      </c>
      <c r="B1" s="43" t="s">
        <v>15</v>
      </c>
      <c r="C1" s="43" t="s">
        <v>98</v>
      </c>
      <c r="D1" s="44" t="s">
        <v>99</v>
      </c>
      <c r="E1" s="43" t="s">
        <v>16</v>
      </c>
      <c r="F1" s="43" t="s">
        <v>100</v>
      </c>
      <c r="G1" s="44" t="s">
        <v>99</v>
      </c>
      <c r="H1" s="43" t="s">
        <v>17</v>
      </c>
      <c r="I1" s="43" t="s">
        <v>101</v>
      </c>
      <c r="J1" s="44" t="s">
        <v>99</v>
      </c>
      <c r="K1" s="126" t="s">
        <v>18</v>
      </c>
      <c r="L1" s="246" t="s">
        <v>102</v>
      </c>
      <c r="M1" s="43" t="s">
        <v>99</v>
      </c>
      <c r="N1" s="242"/>
      <c r="O1" s="247" t="s">
        <v>310</v>
      </c>
      <c r="P1" s="247" t="s">
        <v>15</v>
      </c>
      <c r="Q1" s="248" t="s">
        <v>99</v>
      </c>
      <c r="R1" s="247" t="s">
        <v>16</v>
      </c>
      <c r="S1" s="248" t="s">
        <v>99</v>
      </c>
      <c r="T1" s="247" t="s">
        <v>17</v>
      </c>
      <c r="U1" s="248" t="s">
        <v>99</v>
      </c>
      <c r="V1" s="247" t="s">
        <v>18</v>
      </c>
      <c r="W1" s="248" t="s">
        <v>99</v>
      </c>
    </row>
    <row r="2" spans="1:23" x14ac:dyDescent="0.35">
      <c r="A2" s="25" t="s">
        <v>103</v>
      </c>
      <c r="B2" s="25">
        <v>93</v>
      </c>
      <c r="C2" s="25">
        <v>486</v>
      </c>
      <c r="D2" s="26">
        <v>0.19135802469135801</v>
      </c>
      <c r="E2" s="25">
        <v>118</v>
      </c>
      <c r="F2" s="25">
        <v>612</v>
      </c>
      <c r="G2" s="27">
        <f>E2/F2</f>
        <v>0.19281045751633988</v>
      </c>
      <c r="H2" s="25">
        <v>115</v>
      </c>
      <c r="I2" s="25">
        <v>576</v>
      </c>
      <c r="J2" s="26">
        <v>0.19965277777777779</v>
      </c>
      <c r="K2" s="127">
        <v>85</v>
      </c>
      <c r="L2" s="129">
        <v>486</v>
      </c>
      <c r="M2" s="132">
        <f>K2/L2</f>
        <v>0.17489711934156379</v>
      </c>
      <c r="N2" s="243"/>
      <c r="O2" s="10" t="s">
        <v>103</v>
      </c>
      <c r="P2" s="10">
        <v>93</v>
      </c>
      <c r="Q2" s="249">
        <v>0.19135802469135801</v>
      </c>
      <c r="R2" s="10">
        <v>118</v>
      </c>
      <c r="S2" s="249">
        <v>0.19281045751633988</v>
      </c>
      <c r="T2" s="10">
        <v>115</v>
      </c>
      <c r="U2" s="250">
        <v>0.19965277777777779</v>
      </c>
      <c r="V2" s="10">
        <v>85</v>
      </c>
      <c r="W2" s="251">
        <v>0.1749</v>
      </c>
    </row>
    <row r="3" spans="1:23" x14ac:dyDescent="0.35">
      <c r="A3" s="5" t="s">
        <v>104</v>
      </c>
      <c r="B3" s="5">
        <v>117</v>
      </c>
      <c r="C3" s="5">
        <v>666</v>
      </c>
      <c r="D3" s="23">
        <v>0.17567567567567569</v>
      </c>
      <c r="E3" s="5">
        <v>105</v>
      </c>
      <c r="F3" s="5">
        <v>715</v>
      </c>
      <c r="G3" s="24">
        <f>E3/F3</f>
        <v>0.14685314685314685</v>
      </c>
      <c r="H3" s="5">
        <v>128</v>
      </c>
      <c r="K3" s="128">
        <v>75</v>
      </c>
      <c r="O3" s="10" t="s">
        <v>105</v>
      </c>
      <c r="P3" s="10">
        <v>116</v>
      </c>
      <c r="Q3" s="249">
        <v>0.16524216524216523</v>
      </c>
      <c r="R3" s="10">
        <v>114</v>
      </c>
      <c r="S3" s="249">
        <v>0.14339622641509434</v>
      </c>
      <c r="T3" s="10">
        <v>111</v>
      </c>
      <c r="U3" s="250">
        <v>0.20895522388059701</v>
      </c>
      <c r="V3" s="10">
        <v>104</v>
      </c>
      <c r="W3" s="251">
        <v>0.14810000000000001</v>
      </c>
    </row>
    <row r="4" spans="1:23" x14ac:dyDescent="0.35">
      <c r="A4" s="25" t="s">
        <v>105</v>
      </c>
      <c r="B4" s="25">
        <v>116</v>
      </c>
      <c r="C4" s="25">
        <v>702</v>
      </c>
      <c r="D4" s="26">
        <v>0.16524216524216523</v>
      </c>
      <c r="E4" s="25">
        <v>114</v>
      </c>
      <c r="F4" s="25">
        <v>795</v>
      </c>
      <c r="G4" s="27">
        <f>E4/F4</f>
        <v>0.14339622641509434</v>
      </c>
      <c r="H4" s="25">
        <v>111</v>
      </c>
      <c r="I4" s="25">
        <v>536</v>
      </c>
      <c r="J4" s="26">
        <v>0.20895522388059701</v>
      </c>
      <c r="K4" s="127">
        <v>104</v>
      </c>
      <c r="L4" s="129">
        <v>702</v>
      </c>
      <c r="M4" s="132">
        <f>K4/L4</f>
        <v>0.14814814814814814</v>
      </c>
      <c r="N4" s="243"/>
      <c r="O4" s="10" t="s">
        <v>106</v>
      </c>
      <c r="P4" s="10">
        <v>72</v>
      </c>
      <c r="Q4" s="249">
        <v>0.15483870967741936</v>
      </c>
      <c r="R4" s="10">
        <v>89</v>
      </c>
      <c r="S4" s="249">
        <v>0.17017208413001911</v>
      </c>
      <c r="T4" s="10">
        <v>98</v>
      </c>
      <c r="U4" s="250">
        <v>0.17132867132867133</v>
      </c>
      <c r="V4" s="10">
        <v>90</v>
      </c>
      <c r="W4" s="251">
        <v>0.19350000000000001</v>
      </c>
    </row>
    <row r="5" spans="1:23" x14ac:dyDescent="0.35">
      <c r="A5" s="25" t="s">
        <v>106</v>
      </c>
      <c r="B5" s="25">
        <v>72</v>
      </c>
      <c r="C5" s="25">
        <v>465</v>
      </c>
      <c r="D5" s="26">
        <v>0.15483870967741936</v>
      </c>
      <c r="E5" s="25">
        <v>89</v>
      </c>
      <c r="F5" s="25">
        <v>523</v>
      </c>
      <c r="G5" s="27">
        <f>E5/F5</f>
        <v>0.17017208413001911</v>
      </c>
      <c r="H5" s="25">
        <v>98</v>
      </c>
      <c r="I5" s="25">
        <v>572</v>
      </c>
      <c r="J5" s="26">
        <v>0.17132867132867133</v>
      </c>
      <c r="K5" s="127">
        <v>90</v>
      </c>
      <c r="L5" s="129">
        <v>465</v>
      </c>
      <c r="M5" s="132">
        <f>K5/L5</f>
        <v>0.19354838709677419</v>
      </c>
      <c r="N5" s="243"/>
      <c r="O5" s="10" t="s">
        <v>107</v>
      </c>
      <c r="P5" s="10">
        <v>16</v>
      </c>
      <c r="Q5" s="249">
        <v>0.13793103448275862</v>
      </c>
      <c r="R5" s="10">
        <v>17</v>
      </c>
      <c r="S5" s="249"/>
      <c r="T5" s="10">
        <v>12</v>
      </c>
      <c r="U5" s="250">
        <v>0.17142857142857143</v>
      </c>
      <c r="V5" s="10">
        <v>8</v>
      </c>
      <c r="W5" s="251">
        <v>6.9000000000000006E-2</v>
      </c>
    </row>
    <row r="6" spans="1:23" x14ac:dyDescent="0.35">
      <c r="A6" s="5" t="s">
        <v>108</v>
      </c>
      <c r="B6" s="5">
        <v>17</v>
      </c>
      <c r="C6" s="5">
        <v>112</v>
      </c>
      <c r="D6" s="23">
        <v>0.15178571428571427</v>
      </c>
      <c r="E6" s="5">
        <v>22</v>
      </c>
      <c r="F6" s="5">
        <v>112</v>
      </c>
      <c r="G6" s="24">
        <f>E6/F6</f>
        <v>0.19642857142857142</v>
      </c>
      <c r="H6" s="5">
        <v>16</v>
      </c>
      <c r="K6" s="128">
        <v>12</v>
      </c>
      <c r="O6" s="10" t="s">
        <v>109</v>
      </c>
      <c r="P6" s="10">
        <v>52</v>
      </c>
      <c r="Q6" s="249">
        <v>9.0121317157712308E-2</v>
      </c>
      <c r="R6" s="10">
        <v>65</v>
      </c>
      <c r="S6" s="249">
        <v>0.1069078947368421</v>
      </c>
      <c r="T6" s="10">
        <v>94</v>
      </c>
      <c r="U6" s="250">
        <v>0.14285714285714285</v>
      </c>
      <c r="V6" s="10">
        <v>70</v>
      </c>
      <c r="W6" s="251">
        <v>0.12130000000000001</v>
      </c>
    </row>
    <row r="7" spans="1:23" x14ac:dyDescent="0.35">
      <c r="A7" s="25" t="s">
        <v>107</v>
      </c>
      <c r="B7" s="25">
        <v>16</v>
      </c>
      <c r="C7" s="25">
        <v>116</v>
      </c>
      <c r="D7" s="26">
        <v>0.13793103448275862</v>
      </c>
      <c r="E7" s="25">
        <v>17</v>
      </c>
      <c r="F7" s="25"/>
      <c r="G7" s="27"/>
      <c r="H7" s="25">
        <v>12</v>
      </c>
      <c r="I7" s="25">
        <v>70</v>
      </c>
      <c r="J7" s="26">
        <v>0.17142857142857143</v>
      </c>
      <c r="K7" s="127">
        <v>8</v>
      </c>
      <c r="L7" s="129">
        <v>116</v>
      </c>
      <c r="M7" s="132">
        <f>K7/L7</f>
        <v>6.8965517241379309E-2</v>
      </c>
      <c r="N7" s="243"/>
      <c r="O7" s="10" t="s">
        <v>110</v>
      </c>
      <c r="P7" s="10">
        <v>32</v>
      </c>
      <c r="Q7" s="249">
        <v>6.8965517241379309E-2</v>
      </c>
      <c r="R7" s="10">
        <v>42</v>
      </c>
      <c r="S7" s="249">
        <v>7.567567567567568E-2</v>
      </c>
      <c r="T7" s="10">
        <v>44</v>
      </c>
      <c r="U7" s="250">
        <v>7.1661237785016291E-2</v>
      </c>
      <c r="V7" s="10">
        <v>39</v>
      </c>
      <c r="W7" s="251">
        <v>8.4099999999999994E-2</v>
      </c>
    </row>
    <row r="8" spans="1:23" x14ac:dyDescent="0.35">
      <c r="A8" s="5" t="s">
        <v>111</v>
      </c>
      <c r="B8" s="5">
        <v>73</v>
      </c>
      <c r="C8" s="5">
        <v>681</v>
      </c>
      <c r="D8" s="23">
        <v>0.10719530102790015</v>
      </c>
      <c r="E8" s="5">
        <v>86</v>
      </c>
      <c r="F8" s="5">
        <v>736</v>
      </c>
      <c r="G8" s="24">
        <f t="shared" ref="G8:G15" si="0">E8/F8</f>
        <v>0.11684782608695653</v>
      </c>
      <c r="H8" s="5">
        <v>98</v>
      </c>
      <c r="K8" s="128">
        <v>65</v>
      </c>
      <c r="O8" s="10" t="s">
        <v>112</v>
      </c>
      <c r="P8" s="10">
        <v>25</v>
      </c>
      <c r="Q8" s="249">
        <v>5.6947608200455579E-2</v>
      </c>
      <c r="R8" s="10">
        <v>23</v>
      </c>
      <c r="S8" s="249">
        <v>5.054945054945055E-2</v>
      </c>
      <c r="T8" s="10">
        <v>24</v>
      </c>
      <c r="U8" s="250">
        <v>4.3875685557586835E-2</v>
      </c>
      <c r="V8" s="10">
        <v>35</v>
      </c>
      <c r="W8" s="251">
        <v>7.9699999999999993E-2</v>
      </c>
    </row>
    <row r="9" spans="1:23" x14ac:dyDescent="0.35">
      <c r="A9" s="5" t="s">
        <v>113</v>
      </c>
      <c r="B9" s="5">
        <v>24</v>
      </c>
      <c r="C9" s="5">
        <v>253</v>
      </c>
      <c r="D9" s="23">
        <v>9.4861660079051377E-2</v>
      </c>
      <c r="E9" s="5">
        <v>30</v>
      </c>
      <c r="F9" s="5">
        <v>532</v>
      </c>
      <c r="G9" s="24">
        <f t="shared" si="0"/>
        <v>5.6390977443609019E-2</v>
      </c>
      <c r="H9" s="5">
        <v>23</v>
      </c>
      <c r="K9" s="128">
        <v>14</v>
      </c>
      <c r="O9" s="10" t="s">
        <v>114</v>
      </c>
      <c r="P9" s="10">
        <v>3</v>
      </c>
      <c r="Q9" s="249">
        <v>1.6759776536312849E-2</v>
      </c>
      <c r="R9" s="10">
        <v>5</v>
      </c>
      <c r="S9" s="249">
        <v>2.1276595744680851E-2</v>
      </c>
      <c r="T9" s="10">
        <v>12</v>
      </c>
      <c r="U9" s="250">
        <v>5.8035714285714288E-2</v>
      </c>
      <c r="V9" s="10">
        <v>39</v>
      </c>
      <c r="W9" s="251">
        <v>0.23</v>
      </c>
    </row>
    <row r="10" spans="1:23" x14ac:dyDescent="0.35">
      <c r="A10" s="25" t="s">
        <v>115</v>
      </c>
      <c r="B10" s="25">
        <v>52</v>
      </c>
      <c r="C10" s="25">
        <v>577</v>
      </c>
      <c r="D10" s="26">
        <v>9.0121317157712308E-2</v>
      </c>
      <c r="E10" s="25">
        <v>65</v>
      </c>
      <c r="F10" s="25">
        <v>608</v>
      </c>
      <c r="G10" s="27">
        <f t="shared" si="0"/>
        <v>0.1069078947368421</v>
      </c>
      <c r="H10" s="25">
        <v>94</v>
      </c>
      <c r="I10" s="25">
        <v>651</v>
      </c>
      <c r="J10" s="26">
        <v>0.14285714285714285</v>
      </c>
      <c r="K10" s="127">
        <v>70</v>
      </c>
      <c r="L10" s="129">
        <v>577</v>
      </c>
      <c r="M10" s="132">
        <f>K10/L10</f>
        <v>0.12131715771230503</v>
      </c>
      <c r="N10" s="243"/>
      <c r="O10" s="10" t="s">
        <v>116</v>
      </c>
      <c r="P10" s="10">
        <v>0</v>
      </c>
      <c r="Q10" s="249">
        <v>0</v>
      </c>
      <c r="R10" s="10">
        <v>0</v>
      </c>
      <c r="S10" s="249">
        <v>0</v>
      </c>
      <c r="T10" s="10">
        <v>33</v>
      </c>
      <c r="U10" s="250">
        <v>0.16500000000000001</v>
      </c>
      <c r="V10" s="10">
        <v>41</v>
      </c>
      <c r="W10" s="251">
        <v>0.23</v>
      </c>
    </row>
    <row r="11" spans="1:23" x14ac:dyDescent="0.35">
      <c r="A11" s="5" t="s">
        <v>117</v>
      </c>
      <c r="B11" s="5">
        <v>38</v>
      </c>
      <c r="C11" s="5">
        <v>468</v>
      </c>
      <c r="D11" s="23">
        <v>8.11965811965812E-2</v>
      </c>
      <c r="E11" s="5">
        <v>47</v>
      </c>
      <c r="F11" s="5">
        <v>551</v>
      </c>
      <c r="G11" s="24">
        <f t="shared" si="0"/>
        <v>8.5299455535390201E-2</v>
      </c>
      <c r="H11" s="5">
        <v>72</v>
      </c>
      <c r="K11" s="128">
        <v>35</v>
      </c>
      <c r="O11" s="10" t="s">
        <v>118</v>
      </c>
      <c r="P11" s="10">
        <v>11</v>
      </c>
      <c r="Q11" s="249"/>
      <c r="R11" s="10">
        <v>8</v>
      </c>
      <c r="S11" s="249"/>
      <c r="T11" s="10">
        <v>8</v>
      </c>
      <c r="U11" s="250">
        <v>0.4</v>
      </c>
      <c r="V11" s="10">
        <v>3</v>
      </c>
      <c r="W11" s="10"/>
    </row>
    <row r="12" spans="1:23" x14ac:dyDescent="0.35">
      <c r="A12" s="5" t="s">
        <v>119</v>
      </c>
      <c r="B12" s="5">
        <v>44</v>
      </c>
      <c r="C12" s="5">
        <v>580</v>
      </c>
      <c r="D12" s="23">
        <v>7.586206896551724E-2</v>
      </c>
      <c r="E12" s="5">
        <v>45</v>
      </c>
      <c r="F12" s="5">
        <v>599</v>
      </c>
      <c r="G12" s="24">
        <f t="shared" si="0"/>
        <v>7.512520868113523E-2</v>
      </c>
      <c r="H12" s="5">
        <v>46</v>
      </c>
      <c r="K12" s="128">
        <v>35</v>
      </c>
    </row>
    <row r="13" spans="1:23" x14ac:dyDescent="0.35">
      <c r="A13" s="25" t="s">
        <v>110</v>
      </c>
      <c r="B13" s="25">
        <v>32</v>
      </c>
      <c r="C13" s="25">
        <v>464</v>
      </c>
      <c r="D13" s="26">
        <v>6.8965517241379309E-2</v>
      </c>
      <c r="E13" s="25">
        <v>42</v>
      </c>
      <c r="F13" s="25">
        <v>555</v>
      </c>
      <c r="G13" s="27">
        <f t="shared" si="0"/>
        <v>7.567567567567568E-2</v>
      </c>
      <c r="H13" s="25">
        <v>44</v>
      </c>
      <c r="I13" s="25">
        <v>614</v>
      </c>
      <c r="J13" s="26">
        <v>7.1661237785016291E-2</v>
      </c>
      <c r="K13" s="127">
        <v>39</v>
      </c>
      <c r="L13" s="129">
        <v>464</v>
      </c>
      <c r="M13" s="132">
        <f>K13/L13</f>
        <v>8.4051724137931036E-2</v>
      </c>
      <c r="N13" s="243"/>
    </row>
    <row r="14" spans="1:23" x14ac:dyDescent="0.35">
      <c r="A14" s="25" t="s">
        <v>112</v>
      </c>
      <c r="B14" s="25">
        <v>25</v>
      </c>
      <c r="C14" s="25">
        <v>439</v>
      </c>
      <c r="D14" s="26">
        <v>5.6947608200455579E-2</v>
      </c>
      <c r="E14" s="25">
        <v>23</v>
      </c>
      <c r="F14" s="25">
        <v>455</v>
      </c>
      <c r="G14" s="27">
        <f t="shared" si="0"/>
        <v>5.054945054945055E-2</v>
      </c>
      <c r="H14" s="25">
        <v>24</v>
      </c>
      <c r="I14" s="25">
        <v>547</v>
      </c>
      <c r="J14" s="26">
        <v>4.3875685557586835E-2</v>
      </c>
      <c r="K14" s="127">
        <v>35</v>
      </c>
      <c r="L14" s="129">
        <v>439</v>
      </c>
      <c r="M14" s="132">
        <f>K14/L14</f>
        <v>7.9726651480637817E-2</v>
      </c>
      <c r="N14" s="243"/>
    </row>
    <row r="15" spans="1:23" x14ac:dyDescent="0.35">
      <c r="A15" s="5" t="s">
        <v>120</v>
      </c>
      <c r="B15" s="5">
        <v>41</v>
      </c>
      <c r="C15" s="5">
        <v>769</v>
      </c>
      <c r="D15" s="23">
        <v>5.3315994798439535E-2</v>
      </c>
      <c r="E15" s="5">
        <v>52</v>
      </c>
      <c r="F15" s="5">
        <v>819</v>
      </c>
      <c r="G15" s="24">
        <f t="shared" si="0"/>
        <v>6.3492063492063489E-2</v>
      </c>
      <c r="H15" s="5">
        <v>45</v>
      </c>
      <c r="K15" s="128">
        <v>40</v>
      </c>
    </row>
    <row r="16" spans="1:23" x14ac:dyDescent="0.35">
      <c r="A16" s="5" t="s">
        <v>121</v>
      </c>
      <c r="B16" s="5">
        <v>27</v>
      </c>
      <c r="C16" s="5">
        <v>537</v>
      </c>
      <c r="D16" s="23">
        <v>5.027932960893855E-2</v>
      </c>
      <c r="E16" s="5">
        <v>37</v>
      </c>
      <c r="G16" s="24"/>
      <c r="H16" s="5">
        <v>33</v>
      </c>
      <c r="K16" s="128">
        <v>31</v>
      </c>
    </row>
    <row r="17" spans="1:14" x14ac:dyDescent="0.35">
      <c r="A17" s="5" t="s">
        <v>122</v>
      </c>
      <c r="B17" s="5">
        <v>18</v>
      </c>
      <c r="C17" s="5">
        <v>360</v>
      </c>
      <c r="D17" s="23">
        <v>0.05</v>
      </c>
      <c r="E17" s="5">
        <v>15</v>
      </c>
      <c r="F17" s="5">
        <v>368</v>
      </c>
      <c r="G17" s="24">
        <f>E17/F17</f>
        <v>4.0760869565217392E-2</v>
      </c>
      <c r="H17" s="5">
        <v>10</v>
      </c>
      <c r="K17" s="128">
        <v>11</v>
      </c>
    </row>
    <row r="18" spans="1:14" x14ac:dyDescent="0.35">
      <c r="A18" s="25" t="s">
        <v>114</v>
      </c>
      <c r="B18" s="25">
        <v>3</v>
      </c>
      <c r="C18" s="25">
        <v>179</v>
      </c>
      <c r="D18" s="26">
        <v>1.6759776536312849E-2</v>
      </c>
      <c r="E18" s="25">
        <v>5</v>
      </c>
      <c r="F18" s="25">
        <v>235</v>
      </c>
      <c r="G18" s="27">
        <f>E18/F18</f>
        <v>2.1276595744680851E-2</v>
      </c>
      <c r="H18" s="25">
        <v>12</v>
      </c>
      <c r="I18" s="25">
        <v>224</v>
      </c>
      <c r="J18" s="26">
        <v>5.8035714285714288E-2</v>
      </c>
      <c r="K18" s="127">
        <v>39</v>
      </c>
      <c r="L18" s="129"/>
    </row>
    <row r="19" spans="1:14" x14ac:dyDescent="0.35">
      <c r="A19" s="25" t="s">
        <v>116</v>
      </c>
      <c r="B19" s="25">
        <v>0</v>
      </c>
      <c r="C19" s="25">
        <v>0</v>
      </c>
      <c r="D19" s="26">
        <v>0</v>
      </c>
      <c r="E19" s="25">
        <v>0</v>
      </c>
      <c r="F19" s="25"/>
      <c r="G19" s="25"/>
      <c r="H19" s="25">
        <v>33</v>
      </c>
      <c r="I19" s="25">
        <v>200</v>
      </c>
      <c r="J19" s="26">
        <v>0.16500000000000001</v>
      </c>
      <c r="K19" s="127">
        <v>41</v>
      </c>
      <c r="L19" s="129">
        <v>179</v>
      </c>
      <c r="M19" s="24">
        <f>K19/L19</f>
        <v>0.22905027932960895</v>
      </c>
      <c r="N19" s="245"/>
    </row>
    <row r="20" spans="1:14" x14ac:dyDescent="0.35">
      <c r="A20" s="5" t="s">
        <v>123</v>
      </c>
      <c r="B20" s="5">
        <v>27</v>
      </c>
      <c r="E20" s="5">
        <v>40</v>
      </c>
      <c r="G20" s="24"/>
      <c r="H20" s="5">
        <v>49</v>
      </c>
      <c r="K20" s="128">
        <v>28</v>
      </c>
    </row>
    <row r="21" spans="1:14" x14ac:dyDescent="0.35">
      <c r="A21" s="5" t="s">
        <v>124</v>
      </c>
      <c r="B21" s="5">
        <v>15</v>
      </c>
      <c r="E21" s="5">
        <v>30</v>
      </c>
      <c r="G21" s="24"/>
      <c r="H21" s="5">
        <v>46</v>
      </c>
      <c r="K21" s="128">
        <v>29</v>
      </c>
    </row>
    <row r="22" spans="1:14" x14ac:dyDescent="0.35">
      <c r="A22" s="5" t="s">
        <v>125</v>
      </c>
      <c r="B22" s="5">
        <v>19</v>
      </c>
      <c r="E22" s="5">
        <v>24</v>
      </c>
      <c r="G22" s="24"/>
      <c r="H22" s="5">
        <v>22</v>
      </c>
      <c r="K22" s="128">
        <v>14</v>
      </c>
    </row>
    <row r="23" spans="1:14" x14ac:dyDescent="0.35">
      <c r="A23" s="5" t="s">
        <v>126</v>
      </c>
      <c r="B23" s="5">
        <v>11</v>
      </c>
      <c r="E23" s="5">
        <v>21</v>
      </c>
      <c r="G23" s="24"/>
      <c r="H23" s="5">
        <v>35</v>
      </c>
      <c r="K23" s="128">
        <v>13</v>
      </c>
    </row>
    <row r="24" spans="1:14" x14ac:dyDescent="0.35">
      <c r="A24" s="5" t="s">
        <v>127</v>
      </c>
      <c r="B24" s="5">
        <v>7</v>
      </c>
      <c r="E24" s="5">
        <v>13</v>
      </c>
      <c r="G24" s="24"/>
      <c r="H24" s="5">
        <v>4</v>
      </c>
      <c r="K24" s="128">
        <v>9</v>
      </c>
    </row>
    <row r="25" spans="1:14" x14ac:dyDescent="0.35">
      <c r="A25" s="5" t="s">
        <v>128</v>
      </c>
      <c r="B25" s="5">
        <v>5</v>
      </c>
      <c r="E25" s="5">
        <v>12</v>
      </c>
      <c r="G25" s="24"/>
      <c r="H25" s="5">
        <v>17</v>
      </c>
      <c r="K25" s="128">
        <v>7</v>
      </c>
    </row>
    <row r="26" spans="1:14" x14ac:dyDescent="0.35">
      <c r="A26" s="5" t="s">
        <v>129</v>
      </c>
      <c r="B26" s="5">
        <v>9</v>
      </c>
      <c r="E26" s="5">
        <v>11</v>
      </c>
      <c r="G26" s="24"/>
      <c r="H26" s="5">
        <v>18</v>
      </c>
      <c r="K26" s="128">
        <v>27</v>
      </c>
    </row>
    <row r="27" spans="1:14" x14ac:dyDescent="0.35">
      <c r="A27" s="25" t="s">
        <v>118</v>
      </c>
      <c r="B27" s="25">
        <v>11</v>
      </c>
      <c r="C27" s="25">
        <v>0</v>
      </c>
      <c r="D27" s="26"/>
      <c r="E27" s="25">
        <v>8</v>
      </c>
      <c r="F27" s="25"/>
      <c r="G27" s="27"/>
      <c r="H27" s="25">
        <v>8</v>
      </c>
      <c r="I27" s="25">
        <v>20</v>
      </c>
      <c r="J27" s="26">
        <v>0.4</v>
      </c>
      <c r="K27" s="127">
        <v>3</v>
      </c>
      <c r="L27" s="129"/>
    </row>
    <row r="28" spans="1:14" x14ac:dyDescent="0.35">
      <c r="A28" s="5" t="s">
        <v>130</v>
      </c>
      <c r="B28" s="5">
        <v>2</v>
      </c>
      <c r="E28" s="5">
        <v>6</v>
      </c>
      <c r="G28" s="24"/>
      <c r="H28" s="5">
        <v>5</v>
      </c>
      <c r="K28" s="128">
        <v>5</v>
      </c>
    </row>
    <row r="29" spans="1:14" x14ac:dyDescent="0.35">
      <c r="A29" s="5" t="s">
        <v>131</v>
      </c>
      <c r="B29" s="5">
        <v>1</v>
      </c>
      <c r="E29" s="5">
        <v>6</v>
      </c>
      <c r="G29" s="24"/>
      <c r="H29" s="5">
        <v>7</v>
      </c>
      <c r="K29" s="128">
        <v>3</v>
      </c>
    </row>
    <row r="30" spans="1:14" x14ac:dyDescent="0.35">
      <c r="A30" s="5" t="s">
        <v>132</v>
      </c>
      <c r="B30" s="5">
        <v>2</v>
      </c>
      <c r="E30" s="5">
        <v>5</v>
      </c>
      <c r="H30" s="5">
        <v>3</v>
      </c>
      <c r="K30" s="128">
        <v>8</v>
      </c>
    </row>
    <row r="31" spans="1:14" x14ac:dyDescent="0.35">
      <c r="A31" s="5" t="s">
        <v>133</v>
      </c>
      <c r="B31" s="5">
        <v>1</v>
      </c>
      <c r="E31" s="5">
        <v>5</v>
      </c>
      <c r="H31" s="5">
        <v>3</v>
      </c>
      <c r="K31" s="128">
        <v>0</v>
      </c>
    </row>
    <row r="32" spans="1:14" x14ac:dyDescent="0.35">
      <c r="A32" s="5" t="s">
        <v>134</v>
      </c>
      <c r="B32" s="5">
        <v>9</v>
      </c>
      <c r="E32" s="5">
        <v>4</v>
      </c>
      <c r="H32" s="5">
        <v>2</v>
      </c>
      <c r="K32" s="128">
        <v>6</v>
      </c>
    </row>
    <row r="33" spans="1:11" x14ac:dyDescent="0.35">
      <c r="A33" s="5" t="s">
        <v>135</v>
      </c>
      <c r="B33" s="5">
        <v>6</v>
      </c>
      <c r="E33" s="5">
        <v>4</v>
      </c>
      <c r="H33" s="5">
        <v>4</v>
      </c>
      <c r="K33" s="128">
        <v>6</v>
      </c>
    </row>
    <row r="34" spans="1:11" x14ac:dyDescent="0.35">
      <c r="A34" s="5" t="s">
        <v>136</v>
      </c>
      <c r="B34" s="5">
        <v>2</v>
      </c>
      <c r="E34" s="5">
        <v>4</v>
      </c>
      <c r="H34" s="5">
        <v>11</v>
      </c>
      <c r="K34" s="128">
        <f>12+18</f>
        <v>30</v>
      </c>
    </row>
    <row r="35" spans="1:11" x14ac:dyDescent="0.35">
      <c r="A35" s="5" t="s">
        <v>137</v>
      </c>
      <c r="B35" s="5">
        <v>0</v>
      </c>
      <c r="E35" s="5">
        <v>4</v>
      </c>
      <c r="H35" s="5">
        <v>3</v>
      </c>
      <c r="K35" s="128">
        <v>7</v>
      </c>
    </row>
    <row r="36" spans="1:11" x14ac:dyDescent="0.35">
      <c r="A36" s="5" t="s">
        <v>138</v>
      </c>
      <c r="B36" s="5">
        <v>11</v>
      </c>
      <c r="E36" s="5">
        <v>3</v>
      </c>
      <c r="H36" s="5">
        <v>10</v>
      </c>
      <c r="K36" s="128">
        <v>11</v>
      </c>
    </row>
    <row r="37" spans="1:11" x14ac:dyDescent="0.35">
      <c r="A37" s="5" t="s">
        <v>139</v>
      </c>
      <c r="B37" s="5">
        <v>3</v>
      </c>
      <c r="E37" s="5">
        <v>3</v>
      </c>
      <c r="H37" s="5">
        <v>2</v>
      </c>
      <c r="K37" s="128">
        <v>3</v>
      </c>
    </row>
    <row r="38" spans="1:11" x14ac:dyDescent="0.35">
      <c r="A38" s="5" t="s">
        <v>140</v>
      </c>
      <c r="B38" s="5">
        <v>2</v>
      </c>
      <c r="E38" s="5">
        <v>3</v>
      </c>
      <c r="H38" s="5">
        <v>1</v>
      </c>
      <c r="K38" s="128">
        <v>3</v>
      </c>
    </row>
    <row r="39" spans="1:11" x14ac:dyDescent="0.35">
      <c r="A39" s="5" t="s">
        <v>141</v>
      </c>
      <c r="B39" s="5">
        <v>1</v>
      </c>
      <c r="E39" s="5">
        <v>3</v>
      </c>
      <c r="H39" s="5">
        <v>1</v>
      </c>
      <c r="K39" s="128">
        <v>3</v>
      </c>
    </row>
    <row r="40" spans="1:11" x14ac:dyDescent="0.35">
      <c r="A40" s="5" t="s">
        <v>142</v>
      </c>
      <c r="B40" s="5">
        <v>1</v>
      </c>
      <c r="E40" s="5">
        <v>3</v>
      </c>
      <c r="H40" s="5">
        <v>1</v>
      </c>
      <c r="K40" s="128">
        <v>0</v>
      </c>
    </row>
    <row r="41" spans="1:11" x14ac:dyDescent="0.35">
      <c r="A41" s="5" t="s">
        <v>143</v>
      </c>
      <c r="B41" s="5">
        <v>0</v>
      </c>
      <c r="E41" s="5">
        <v>3</v>
      </c>
      <c r="H41" s="5">
        <v>1</v>
      </c>
      <c r="K41" s="128">
        <v>2</v>
      </c>
    </row>
    <row r="42" spans="1:11" x14ac:dyDescent="0.35">
      <c r="A42" s="5" t="s">
        <v>144</v>
      </c>
      <c r="B42" s="5">
        <v>3</v>
      </c>
      <c r="E42" s="5">
        <v>2</v>
      </c>
      <c r="H42" s="5">
        <v>1</v>
      </c>
      <c r="K42" s="128">
        <v>0</v>
      </c>
    </row>
    <row r="43" spans="1:11" x14ac:dyDescent="0.35">
      <c r="A43" s="5" t="s">
        <v>145</v>
      </c>
      <c r="B43" s="5">
        <v>2</v>
      </c>
      <c r="E43" s="5">
        <v>2</v>
      </c>
      <c r="H43" s="5">
        <v>0</v>
      </c>
      <c r="K43" s="128">
        <v>1</v>
      </c>
    </row>
    <row r="44" spans="1:11" x14ac:dyDescent="0.35">
      <c r="A44" s="5" t="s">
        <v>146</v>
      </c>
      <c r="B44" s="5">
        <v>2</v>
      </c>
      <c r="E44" s="5">
        <v>2</v>
      </c>
      <c r="H44" s="5">
        <v>2</v>
      </c>
      <c r="K44" s="128">
        <v>3</v>
      </c>
    </row>
    <row r="45" spans="1:11" x14ac:dyDescent="0.35">
      <c r="A45" s="5" t="s">
        <v>147</v>
      </c>
      <c r="B45" s="5">
        <v>1</v>
      </c>
      <c r="E45" s="5">
        <v>2</v>
      </c>
      <c r="H45" s="5">
        <v>0</v>
      </c>
      <c r="K45" s="128">
        <v>2</v>
      </c>
    </row>
    <row r="46" spans="1:11" x14ac:dyDescent="0.35">
      <c r="A46" s="5" t="s">
        <v>148</v>
      </c>
      <c r="B46" s="5">
        <v>1</v>
      </c>
      <c r="E46" s="5">
        <v>2</v>
      </c>
      <c r="H46" s="5">
        <v>3</v>
      </c>
      <c r="K46" s="128">
        <v>0</v>
      </c>
    </row>
    <row r="47" spans="1:11" x14ac:dyDescent="0.35">
      <c r="A47" s="5" t="s">
        <v>149</v>
      </c>
      <c r="B47" s="5">
        <v>1</v>
      </c>
      <c r="E47" s="5">
        <v>2</v>
      </c>
      <c r="H47" s="5">
        <v>3</v>
      </c>
      <c r="K47" s="128">
        <v>6</v>
      </c>
    </row>
    <row r="48" spans="1:11" x14ac:dyDescent="0.35">
      <c r="A48" s="5" t="s">
        <v>150</v>
      </c>
      <c r="B48" s="5">
        <v>1</v>
      </c>
      <c r="E48" s="5">
        <v>2</v>
      </c>
      <c r="H48" s="5">
        <v>2</v>
      </c>
      <c r="K48" s="131">
        <v>1</v>
      </c>
    </row>
    <row r="49" spans="1:11" x14ac:dyDescent="0.35">
      <c r="A49" s="5" t="s">
        <v>151</v>
      </c>
      <c r="B49" s="5">
        <v>1</v>
      </c>
      <c r="E49" s="5">
        <v>2</v>
      </c>
      <c r="H49" s="5">
        <v>1</v>
      </c>
      <c r="K49" s="131">
        <v>2</v>
      </c>
    </row>
    <row r="50" spans="1:11" x14ac:dyDescent="0.35">
      <c r="A50" s="5" t="s">
        <v>152</v>
      </c>
      <c r="B50" s="5">
        <v>0</v>
      </c>
      <c r="E50" s="5">
        <v>2</v>
      </c>
      <c r="H50" s="5">
        <v>2</v>
      </c>
      <c r="K50" s="131">
        <v>1</v>
      </c>
    </row>
    <row r="51" spans="1:11" x14ac:dyDescent="0.35">
      <c r="A51" s="5" t="s">
        <v>153</v>
      </c>
      <c r="B51" s="5">
        <v>0</v>
      </c>
      <c r="E51" s="5">
        <v>2</v>
      </c>
      <c r="H51" s="5">
        <v>0</v>
      </c>
      <c r="K51" s="131"/>
    </row>
    <row r="52" spans="1:11" x14ac:dyDescent="0.35">
      <c r="A52" s="5" t="s">
        <v>154</v>
      </c>
      <c r="B52" s="5">
        <v>0</v>
      </c>
      <c r="E52" s="5">
        <v>2</v>
      </c>
      <c r="H52" s="5">
        <v>0</v>
      </c>
      <c r="K52" s="131"/>
    </row>
    <row r="53" spans="1:11" x14ac:dyDescent="0.35">
      <c r="A53" s="5" t="s">
        <v>155</v>
      </c>
      <c r="B53" s="5">
        <v>0</v>
      </c>
      <c r="E53" s="5">
        <v>2</v>
      </c>
      <c r="H53" s="5">
        <v>0</v>
      </c>
      <c r="K53" s="131"/>
    </row>
    <row r="54" spans="1:11" x14ac:dyDescent="0.35">
      <c r="A54" s="5" t="s">
        <v>156</v>
      </c>
      <c r="B54" s="5">
        <v>0</v>
      </c>
      <c r="E54" s="5">
        <v>2</v>
      </c>
      <c r="H54" s="5">
        <v>0</v>
      </c>
      <c r="K54" s="131"/>
    </row>
    <row r="55" spans="1:11" x14ac:dyDescent="0.35">
      <c r="A55" s="5" t="s">
        <v>157</v>
      </c>
      <c r="B55" s="5">
        <v>0</v>
      </c>
      <c r="E55" s="5">
        <v>2</v>
      </c>
      <c r="H55" s="5">
        <v>0</v>
      </c>
      <c r="K55" s="131">
        <v>6</v>
      </c>
    </row>
    <row r="56" spans="1:11" x14ac:dyDescent="0.35">
      <c r="A56" s="5" t="s">
        <v>158</v>
      </c>
      <c r="B56" s="5">
        <v>0</v>
      </c>
      <c r="E56" s="5">
        <v>2</v>
      </c>
      <c r="H56" s="5">
        <v>0</v>
      </c>
      <c r="K56" s="131"/>
    </row>
    <row r="57" spans="1:11" x14ac:dyDescent="0.35">
      <c r="A57" s="5" t="s">
        <v>159</v>
      </c>
      <c r="B57" s="5">
        <v>0</v>
      </c>
      <c r="E57" s="5">
        <v>2</v>
      </c>
      <c r="H57" s="5">
        <v>1</v>
      </c>
      <c r="K57" s="131">
        <v>1</v>
      </c>
    </row>
    <row r="58" spans="1:11" x14ac:dyDescent="0.35">
      <c r="A58" s="5" t="s">
        <v>160</v>
      </c>
      <c r="B58" s="5">
        <v>0</v>
      </c>
      <c r="E58" s="5">
        <v>2</v>
      </c>
      <c r="H58" s="5">
        <v>0</v>
      </c>
      <c r="K58" s="131"/>
    </row>
    <row r="59" spans="1:11" x14ac:dyDescent="0.35">
      <c r="A59" s="5" t="s">
        <v>161</v>
      </c>
      <c r="B59" s="5">
        <v>4</v>
      </c>
      <c r="E59" s="5">
        <v>1</v>
      </c>
      <c r="H59" s="5">
        <v>2</v>
      </c>
      <c r="K59" s="131">
        <v>7</v>
      </c>
    </row>
    <row r="60" spans="1:11" x14ac:dyDescent="0.35">
      <c r="A60" s="5" t="s">
        <v>162</v>
      </c>
      <c r="B60" s="5">
        <v>4</v>
      </c>
      <c r="E60" s="5">
        <v>1</v>
      </c>
      <c r="H60" s="5">
        <v>2</v>
      </c>
      <c r="K60" s="131">
        <v>3</v>
      </c>
    </row>
    <row r="61" spans="1:11" x14ac:dyDescent="0.35">
      <c r="A61" s="5" t="s">
        <v>163</v>
      </c>
      <c r="B61" s="5">
        <v>2</v>
      </c>
      <c r="E61" s="5">
        <v>1</v>
      </c>
      <c r="H61" s="5">
        <v>0</v>
      </c>
      <c r="K61" s="131">
        <v>1</v>
      </c>
    </row>
    <row r="62" spans="1:11" ht="29" x14ac:dyDescent="0.35">
      <c r="A62" s="5" t="s">
        <v>164</v>
      </c>
      <c r="B62" s="5">
        <v>2</v>
      </c>
      <c r="E62" s="5">
        <v>1</v>
      </c>
      <c r="H62" s="5">
        <v>0</v>
      </c>
      <c r="K62" s="131">
        <v>2</v>
      </c>
    </row>
    <row r="63" spans="1:11" x14ac:dyDescent="0.35">
      <c r="A63" s="5" t="s">
        <v>165</v>
      </c>
      <c r="B63" s="5">
        <v>1</v>
      </c>
      <c r="E63" s="5">
        <v>1</v>
      </c>
      <c r="H63" s="5">
        <v>0</v>
      </c>
      <c r="K63" s="131"/>
    </row>
    <row r="64" spans="1:11" x14ac:dyDescent="0.35">
      <c r="A64" s="5" t="s">
        <v>166</v>
      </c>
      <c r="B64" s="5">
        <v>1</v>
      </c>
      <c r="E64" s="5">
        <v>1</v>
      </c>
      <c r="H64" s="5">
        <v>2</v>
      </c>
      <c r="K64" s="131">
        <v>5</v>
      </c>
    </row>
    <row r="65" spans="1:11" x14ac:dyDescent="0.35">
      <c r="A65" s="5" t="s">
        <v>167</v>
      </c>
      <c r="B65" s="5">
        <v>1</v>
      </c>
      <c r="E65" s="5">
        <v>1</v>
      </c>
      <c r="H65" s="5">
        <v>4</v>
      </c>
      <c r="K65" s="131">
        <v>1</v>
      </c>
    </row>
    <row r="66" spans="1:11" x14ac:dyDescent="0.35">
      <c r="A66" s="5" t="s">
        <v>168</v>
      </c>
      <c r="B66" s="5">
        <v>1</v>
      </c>
      <c r="E66" s="5">
        <v>1</v>
      </c>
      <c r="H66" s="5">
        <v>0</v>
      </c>
      <c r="K66" s="131"/>
    </row>
    <row r="67" spans="1:11" x14ac:dyDescent="0.35">
      <c r="A67" s="5" t="s">
        <v>169</v>
      </c>
      <c r="B67" s="5">
        <v>1</v>
      </c>
      <c r="E67" s="5">
        <v>1</v>
      </c>
      <c r="H67" s="5">
        <v>1</v>
      </c>
      <c r="K67" s="131">
        <v>4</v>
      </c>
    </row>
    <row r="68" spans="1:11" x14ac:dyDescent="0.35">
      <c r="A68" s="5" t="s">
        <v>170</v>
      </c>
      <c r="B68" s="5">
        <v>1</v>
      </c>
      <c r="E68" s="5">
        <v>1</v>
      </c>
      <c r="H68" s="5">
        <v>1</v>
      </c>
      <c r="K68" s="131">
        <v>2</v>
      </c>
    </row>
    <row r="69" spans="1:11" x14ac:dyDescent="0.35">
      <c r="A69" s="5" t="s">
        <v>171</v>
      </c>
      <c r="B69" s="5">
        <v>1</v>
      </c>
      <c r="E69" s="5">
        <v>1</v>
      </c>
      <c r="H69" s="5">
        <v>1</v>
      </c>
      <c r="K69" s="131">
        <v>1</v>
      </c>
    </row>
    <row r="70" spans="1:11" x14ac:dyDescent="0.35">
      <c r="A70" s="5" t="s">
        <v>172</v>
      </c>
      <c r="B70" s="5">
        <v>1</v>
      </c>
      <c r="E70" s="5">
        <v>1</v>
      </c>
      <c r="H70" s="5">
        <v>0</v>
      </c>
      <c r="K70" s="131"/>
    </row>
    <row r="71" spans="1:11" x14ac:dyDescent="0.35">
      <c r="A71" s="5" t="s">
        <v>173</v>
      </c>
      <c r="B71" s="5">
        <v>1</v>
      </c>
      <c r="E71" s="5">
        <v>1</v>
      </c>
      <c r="H71" s="5">
        <v>0</v>
      </c>
      <c r="K71" s="131"/>
    </row>
    <row r="72" spans="1:11" x14ac:dyDescent="0.35">
      <c r="A72" s="5" t="s">
        <v>174</v>
      </c>
      <c r="B72" s="5">
        <v>1</v>
      </c>
      <c r="E72" s="5">
        <v>1</v>
      </c>
      <c r="H72" s="5">
        <v>0</v>
      </c>
      <c r="K72" s="131">
        <v>2</v>
      </c>
    </row>
    <row r="73" spans="1:11" x14ac:dyDescent="0.35">
      <c r="A73" s="5" t="s">
        <v>175</v>
      </c>
      <c r="B73" s="5">
        <v>1</v>
      </c>
      <c r="E73" s="5">
        <v>1</v>
      </c>
      <c r="H73" s="5">
        <v>1</v>
      </c>
      <c r="K73" s="131"/>
    </row>
    <row r="74" spans="1:11" x14ac:dyDescent="0.35">
      <c r="A74" s="5" t="s">
        <v>176</v>
      </c>
      <c r="B74" s="5">
        <v>1</v>
      </c>
      <c r="E74" s="5">
        <v>1</v>
      </c>
      <c r="H74" s="5">
        <v>1</v>
      </c>
      <c r="K74" s="131">
        <v>2</v>
      </c>
    </row>
    <row r="75" spans="1:11" x14ac:dyDescent="0.35">
      <c r="A75" s="5" t="s">
        <v>177</v>
      </c>
      <c r="B75" s="5">
        <v>1</v>
      </c>
      <c r="E75" s="5">
        <v>1</v>
      </c>
      <c r="H75" s="5">
        <v>1</v>
      </c>
      <c r="K75" s="131">
        <v>3</v>
      </c>
    </row>
    <row r="76" spans="1:11" x14ac:dyDescent="0.35">
      <c r="A76" s="5" t="s">
        <v>178</v>
      </c>
      <c r="B76" s="5">
        <v>0</v>
      </c>
      <c r="E76" s="5">
        <v>1</v>
      </c>
      <c r="H76" s="5">
        <v>2</v>
      </c>
      <c r="K76" s="131"/>
    </row>
    <row r="77" spans="1:11" x14ac:dyDescent="0.35">
      <c r="A77" s="5" t="s">
        <v>179</v>
      </c>
      <c r="B77" s="5">
        <v>0</v>
      </c>
      <c r="E77" s="5">
        <v>1</v>
      </c>
      <c r="H77" s="5">
        <v>0</v>
      </c>
      <c r="K77" s="131"/>
    </row>
    <row r="78" spans="1:11" x14ac:dyDescent="0.35">
      <c r="A78" s="5" t="s">
        <v>180</v>
      </c>
      <c r="B78" s="5">
        <v>0</v>
      </c>
      <c r="E78" s="5">
        <v>1</v>
      </c>
      <c r="H78" s="5">
        <v>0</v>
      </c>
      <c r="K78" s="131"/>
    </row>
    <row r="79" spans="1:11" x14ac:dyDescent="0.35">
      <c r="A79" s="5" t="s">
        <v>181</v>
      </c>
      <c r="B79" s="5">
        <v>0</v>
      </c>
      <c r="E79" s="5">
        <v>1</v>
      </c>
      <c r="H79" s="5">
        <v>1</v>
      </c>
      <c r="K79" s="131"/>
    </row>
    <row r="80" spans="1:11" x14ac:dyDescent="0.35">
      <c r="A80" s="5" t="s">
        <v>182</v>
      </c>
      <c r="B80" s="5">
        <v>0</v>
      </c>
      <c r="E80" s="5">
        <v>1</v>
      </c>
      <c r="H80" s="5">
        <v>0</v>
      </c>
      <c r="K80" s="131"/>
    </row>
    <row r="81" spans="1:11" x14ac:dyDescent="0.35">
      <c r="A81" s="5" t="s">
        <v>183</v>
      </c>
      <c r="B81" s="5">
        <v>0</v>
      </c>
      <c r="E81" s="5">
        <v>1</v>
      </c>
      <c r="H81" s="5">
        <v>1</v>
      </c>
      <c r="K81" s="131">
        <v>1</v>
      </c>
    </row>
    <row r="82" spans="1:11" x14ac:dyDescent="0.35">
      <c r="A82" s="5" t="s">
        <v>184</v>
      </c>
      <c r="B82" s="5">
        <v>0</v>
      </c>
      <c r="E82" s="5">
        <v>1</v>
      </c>
      <c r="H82" s="5">
        <v>0</v>
      </c>
      <c r="K82" s="131"/>
    </row>
    <row r="83" spans="1:11" x14ac:dyDescent="0.35">
      <c r="A83" s="5" t="s">
        <v>185</v>
      </c>
      <c r="B83" s="5">
        <v>0</v>
      </c>
      <c r="E83" s="5">
        <v>1</v>
      </c>
      <c r="H83" s="5">
        <v>0</v>
      </c>
      <c r="K83" s="131"/>
    </row>
    <row r="84" spans="1:11" x14ac:dyDescent="0.35">
      <c r="A84" s="5" t="s">
        <v>186</v>
      </c>
      <c r="B84" s="5">
        <v>0</v>
      </c>
      <c r="E84" s="5">
        <v>1</v>
      </c>
      <c r="H84" s="5">
        <v>0</v>
      </c>
      <c r="K84" s="131"/>
    </row>
    <row r="85" spans="1:11" x14ac:dyDescent="0.35">
      <c r="A85" s="5" t="s">
        <v>187</v>
      </c>
      <c r="B85" s="5">
        <v>0</v>
      </c>
      <c r="E85" s="5">
        <v>1</v>
      </c>
      <c r="H85" s="5">
        <v>0</v>
      </c>
      <c r="K85" s="131"/>
    </row>
    <row r="86" spans="1:11" x14ac:dyDescent="0.35">
      <c r="A86" s="5" t="s">
        <v>188</v>
      </c>
      <c r="B86" s="5">
        <v>0</v>
      </c>
      <c r="E86" s="5">
        <v>1</v>
      </c>
      <c r="H86" s="5">
        <v>0</v>
      </c>
      <c r="K86" s="131"/>
    </row>
    <row r="87" spans="1:11" x14ac:dyDescent="0.35">
      <c r="A87" s="5" t="s">
        <v>189</v>
      </c>
      <c r="B87" s="5">
        <v>0</v>
      </c>
      <c r="E87" s="5">
        <v>1</v>
      </c>
      <c r="H87" s="5">
        <v>1</v>
      </c>
      <c r="K87" s="131"/>
    </row>
    <row r="88" spans="1:11" x14ac:dyDescent="0.35">
      <c r="A88" s="5" t="s">
        <v>190</v>
      </c>
      <c r="B88" s="5">
        <v>0</v>
      </c>
      <c r="E88" s="5">
        <v>1</v>
      </c>
      <c r="H88" s="5">
        <v>0</v>
      </c>
      <c r="K88" s="131"/>
    </row>
    <row r="89" spans="1:11" x14ac:dyDescent="0.35">
      <c r="A89" s="5" t="s">
        <v>191</v>
      </c>
      <c r="B89" s="5">
        <v>0</v>
      </c>
      <c r="E89" s="5">
        <v>1</v>
      </c>
      <c r="H89" s="5">
        <v>0</v>
      </c>
      <c r="K89" s="131"/>
    </row>
    <row r="90" spans="1:11" x14ac:dyDescent="0.35">
      <c r="A90" s="5" t="s">
        <v>192</v>
      </c>
      <c r="B90" s="5">
        <v>0</v>
      </c>
      <c r="E90" s="5">
        <v>1</v>
      </c>
      <c r="H90" s="5">
        <v>1</v>
      </c>
      <c r="K90" s="131">
        <v>2</v>
      </c>
    </row>
    <row r="91" spans="1:11" x14ac:dyDescent="0.35">
      <c r="A91" s="5" t="s">
        <v>193</v>
      </c>
      <c r="B91" s="5">
        <v>0</v>
      </c>
      <c r="E91" s="5">
        <v>1</v>
      </c>
      <c r="H91" s="5">
        <v>1</v>
      </c>
      <c r="K91" s="131">
        <v>4</v>
      </c>
    </row>
    <row r="92" spans="1:11" x14ac:dyDescent="0.35">
      <c r="A92" s="5" t="s">
        <v>194</v>
      </c>
      <c r="B92" s="5">
        <v>0</v>
      </c>
      <c r="E92" s="5">
        <v>1</v>
      </c>
      <c r="H92" s="5">
        <v>1</v>
      </c>
      <c r="K92" s="131">
        <v>1</v>
      </c>
    </row>
    <row r="93" spans="1:11" x14ac:dyDescent="0.35">
      <c r="A93" s="5" t="s">
        <v>195</v>
      </c>
      <c r="B93" s="5">
        <v>0</v>
      </c>
      <c r="E93" s="5">
        <v>1</v>
      </c>
      <c r="H93" s="5">
        <v>0</v>
      </c>
      <c r="K93" s="131">
        <v>1</v>
      </c>
    </row>
    <row r="94" spans="1:11" x14ac:dyDescent="0.35">
      <c r="A94" s="5" t="s">
        <v>196</v>
      </c>
      <c r="B94" s="5">
        <v>0</v>
      </c>
      <c r="E94" s="5">
        <v>1</v>
      </c>
      <c r="H94" s="5">
        <v>1</v>
      </c>
      <c r="K94" s="131">
        <v>2</v>
      </c>
    </row>
    <row r="95" spans="1:11" x14ac:dyDescent="0.35">
      <c r="A95" s="5" t="s">
        <v>197</v>
      </c>
      <c r="B95" s="5">
        <v>0</v>
      </c>
      <c r="E95" s="5">
        <v>1</v>
      </c>
      <c r="H95" s="5">
        <v>0</v>
      </c>
      <c r="K95" s="131"/>
    </row>
    <row r="96" spans="1:11" x14ac:dyDescent="0.35">
      <c r="A96" s="5" t="s">
        <v>198</v>
      </c>
      <c r="B96" s="5">
        <v>0</v>
      </c>
      <c r="E96" s="5">
        <v>1</v>
      </c>
      <c r="H96" s="5">
        <v>0</v>
      </c>
      <c r="K96" s="131"/>
    </row>
    <row r="97" spans="1:11" x14ac:dyDescent="0.35">
      <c r="A97" s="5" t="s">
        <v>199</v>
      </c>
      <c r="B97" s="5">
        <v>0</v>
      </c>
      <c r="E97" s="5">
        <v>1</v>
      </c>
      <c r="H97" s="5">
        <v>0</v>
      </c>
      <c r="K97" s="131"/>
    </row>
    <row r="98" spans="1:11" x14ac:dyDescent="0.35">
      <c r="A98" s="5" t="s">
        <v>200</v>
      </c>
      <c r="B98" s="5">
        <v>0</v>
      </c>
      <c r="E98" s="5">
        <v>1</v>
      </c>
      <c r="H98" s="5">
        <v>1</v>
      </c>
      <c r="K98" s="131">
        <v>2</v>
      </c>
    </row>
    <row r="99" spans="1:11" x14ac:dyDescent="0.35">
      <c r="A99" s="5" t="s">
        <v>201</v>
      </c>
      <c r="B99" s="5">
        <v>0</v>
      </c>
      <c r="E99" s="5">
        <v>1</v>
      </c>
      <c r="H99" s="5">
        <v>2</v>
      </c>
      <c r="K99" s="131">
        <v>5</v>
      </c>
    </row>
    <row r="100" spans="1:11" ht="29" x14ac:dyDescent="0.35">
      <c r="A100" s="5" t="s">
        <v>202</v>
      </c>
      <c r="B100" s="5">
        <v>0</v>
      </c>
      <c r="C100" s="5" t="s">
        <v>203</v>
      </c>
      <c r="E100" s="5">
        <v>1</v>
      </c>
      <c r="H100" s="5">
        <v>1</v>
      </c>
      <c r="K100" s="131">
        <v>1</v>
      </c>
    </row>
    <row r="101" spans="1:11" x14ac:dyDescent="0.35">
      <c r="A101" s="5" t="s">
        <v>204</v>
      </c>
      <c r="B101" s="5">
        <v>0</v>
      </c>
      <c r="E101" s="5">
        <v>1</v>
      </c>
      <c r="H101" s="5">
        <v>0</v>
      </c>
      <c r="K101" s="131"/>
    </row>
    <row r="102" spans="1:11" x14ac:dyDescent="0.35">
      <c r="A102" s="5" t="s">
        <v>205</v>
      </c>
      <c r="B102" s="5">
        <v>0</v>
      </c>
      <c r="E102" s="5">
        <v>1</v>
      </c>
      <c r="H102" s="5">
        <v>0</v>
      </c>
      <c r="K102" s="131"/>
    </row>
    <row r="103" spans="1:11" x14ac:dyDescent="0.35">
      <c r="A103" s="5" t="s">
        <v>206</v>
      </c>
      <c r="B103" s="5">
        <v>0</v>
      </c>
      <c r="E103" s="5">
        <v>1</v>
      </c>
      <c r="H103" s="5">
        <v>0</v>
      </c>
      <c r="K103" s="131"/>
    </row>
    <row r="104" spans="1:11" x14ac:dyDescent="0.35">
      <c r="A104" s="5" t="s">
        <v>207</v>
      </c>
      <c r="B104" s="5">
        <v>0</v>
      </c>
      <c r="E104" s="5">
        <v>1</v>
      </c>
      <c r="H104" s="5">
        <v>0</v>
      </c>
      <c r="K104" s="131"/>
    </row>
    <row r="105" spans="1:11" x14ac:dyDescent="0.35">
      <c r="A105" s="5" t="s">
        <v>208</v>
      </c>
      <c r="B105" s="5">
        <v>0</v>
      </c>
      <c r="E105" s="5">
        <v>1</v>
      </c>
      <c r="H105" s="5">
        <v>0</v>
      </c>
      <c r="K105" s="131"/>
    </row>
    <row r="106" spans="1:11" x14ac:dyDescent="0.35">
      <c r="A106" s="5" t="s">
        <v>209</v>
      </c>
      <c r="B106" s="5">
        <v>0</v>
      </c>
      <c r="E106" s="5">
        <v>1</v>
      </c>
      <c r="H106" s="5">
        <v>0</v>
      </c>
      <c r="K106" s="131"/>
    </row>
    <row r="107" spans="1:11" x14ac:dyDescent="0.35">
      <c r="A107" s="5" t="s">
        <v>210</v>
      </c>
      <c r="B107" s="5">
        <v>0</v>
      </c>
      <c r="E107" s="5">
        <v>1</v>
      </c>
      <c r="H107" s="5">
        <v>0</v>
      </c>
      <c r="K107" s="131"/>
    </row>
    <row r="108" spans="1:11" x14ac:dyDescent="0.35">
      <c r="A108" s="5" t="s">
        <v>211</v>
      </c>
      <c r="B108" s="5">
        <v>0</v>
      </c>
      <c r="E108" s="5">
        <v>1</v>
      </c>
      <c r="H108" s="5">
        <v>0</v>
      </c>
      <c r="K108" s="131"/>
    </row>
    <row r="109" spans="1:11" x14ac:dyDescent="0.35">
      <c r="A109" s="5" t="s">
        <v>212</v>
      </c>
      <c r="B109" s="5">
        <v>0</v>
      </c>
      <c r="E109" s="5">
        <v>1</v>
      </c>
      <c r="H109" s="5">
        <v>0</v>
      </c>
      <c r="K109" s="131"/>
    </row>
    <row r="110" spans="1:11" x14ac:dyDescent="0.35">
      <c r="A110" s="5" t="s">
        <v>213</v>
      </c>
      <c r="B110" s="5">
        <v>0</v>
      </c>
      <c r="E110" s="5">
        <v>1</v>
      </c>
      <c r="H110" s="5">
        <v>0</v>
      </c>
      <c r="K110" s="131">
        <v>1</v>
      </c>
    </row>
    <row r="111" spans="1:11" x14ac:dyDescent="0.35">
      <c r="A111" s="5" t="s">
        <v>214</v>
      </c>
      <c r="B111" s="5">
        <v>0</v>
      </c>
      <c r="E111" s="5">
        <v>1</v>
      </c>
      <c r="H111" s="5">
        <v>0</v>
      </c>
      <c r="K111" s="131"/>
    </row>
    <row r="112" spans="1:11" x14ac:dyDescent="0.35">
      <c r="A112" s="5" t="s">
        <v>215</v>
      </c>
      <c r="B112" s="5">
        <v>0</v>
      </c>
      <c r="E112" s="5">
        <v>1</v>
      </c>
      <c r="H112" s="5">
        <v>0</v>
      </c>
      <c r="K112" s="131">
        <v>2</v>
      </c>
    </row>
    <row r="113" spans="1:11" x14ac:dyDescent="0.35">
      <c r="A113" s="5" t="s">
        <v>216</v>
      </c>
      <c r="B113" s="5">
        <v>0</v>
      </c>
      <c r="E113" s="5">
        <v>1</v>
      </c>
      <c r="H113" s="5">
        <v>0</v>
      </c>
      <c r="K113" s="131">
        <v>1</v>
      </c>
    </row>
    <row r="114" spans="1:11" x14ac:dyDescent="0.35">
      <c r="A114" s="5" t="s">
        <v>217</v>
      </c>
      <c r="B114" s="5">
        <v>0</v>
      </c>
      <c r="E114" s="5">
        <v>1</v>
      </c>
      <c r="H114" s="5">
        <v>0</v>
      </c>
      <c r="K114" s="131">
        <v>1</v>
      </c>
    </row>
    <row r="115" spans="1:11" x14ac:dyDescent="0.35">
      <c r="A115" s="5" t="s">
        <v>218</v>
      </c>
      <c r="B115" s="5">
        <v>0</v>
      </c>
      <c r="E115" s="5">
        <v>1</v>
      </c>
      <c r="H115" s="5">
        <v>0</v>
      </c>
      <c r="K115" s="131"/>
    </row>
    <row r="116" spans="1:11" x14ac:dyDescent="0.35">
      <c r="A116" s="5" t="s">
        <v>219</v>
      </c>
      <c r="B116" s="5">
        <v>0</v>
      </c>
      <c r="E116" s="5">
        <v>1</v>
      </c>
      <c r="H116" s="5">
        <v>0</v>
      </c>
      <c r="K116" s="131"/>
    </row>
    <row r="117" spans="1:11" x14ac:dyDescent="0.35">
      <c r="A117" s="5" t="s">
        <v>220</v>
      </c>
      <c r="B117" s="5">
        <v>0</v>
      </c>
      <c r="E117" s="5">
        <v>1</v>
      </c>
      <c r="H117" s="5">
        <v>0</v>
      </c>
      <c r="K117" s="131"/>
    </row>
    <row r="118" spans="1:11" x14ac:dyDescent="0.35">
      <c r="A118" s="5" t="s">
        <v>221</v>
      </c>
      <c r="B118" s="5">
        <v>3</v>
      </c>
      <c r="E118" s="5">
        <v>0</v>
      </c>
      <c r="H118" s="5">
        <v>4</v>
      </c>
      <c r="K118" s="131">
        <v>1</v>
      </c>
    </row>
    <row r="119" spans="1:11" x14ac:dyDescent="0.35">
      <c r="A119" s="5" t="s">
        <v>222</v>
      </c>
      <c r="B119" s="5">
        <v>1</v>
      </c>
      <c r="E119" s="5">
        <v>0</v>
      </c>
      <c r="H119" s="5">
        <v>2</v>
      </c>
      <c r="K119" s="131"/>
    </row>
    <row r="120" spans="1:11" x14ac:dyDescent="0.35">
      <c r="A120" s="5" t="s">
        <v>223</v>
      </c>
      <c r="B120" s="5">
        <v>1</v>
      </c>
      <c r="E120" s="5">
        <v>0</v>
      </c>
      <c r="H120" s="5">
        <v>0</v>
      </c>
      <c r="K120" s="131"/>
    </row>
    <row r="121" spans="1:11" x14ac:dyDescent="0.35">
      <c r="A121" s="5" t="s">
        <v>224</v>
      </c>
      <c r="B121" s="5">
        <v>1</v>
      </c>
      <c r="E121" s="5">
        <v>0</v>
      </c>
      <c r="H121" s="5">
        <v>0</v>
      </c>
      <c r="K121" s="131"/>
    </row>
    <row r="122" spans="1:11" x14ac:dyDescent="0.35">
      <c r="A122" s="5" t="s">
        <v>225</v>
      </c>
      <c r="B122" s="5">
        <v>1</v>
      </c>
      <c r="E122" s="5">
        <v>0</v>
      </c>
      <c r="H122" s="5">
        <v>0</v>
      </c>
      <c r="K122" s="131"/>
    </row>
    <row r="123" spans="1:11" x14ac:dyDescent="0.35">
      <c r="A123" s="5" t="s">
        <v>226</v>
      </c>
      <c r="B123" s="5">
        <v>1</v>
      </c>
      <c r="E123" s="5">
        <v>0</v>
      </c>
      <c r="H123" s="5">
        <v>4</v>
      </c>
      <c r="K123" s="131">
        <v>3</v>
      </c>
    </row>
    <row r="124" spans="1:11" x14ac:dyDescent="0.35">
      <c r="A124" s="5" t="s">
        <v>227</v>
      </c>
      <c r="B124" s="5">
        <v>1</v>
      </c>
      <c r="E124" s="5">
        <v>0</v>
      </c>
      <c r="H124" s="5">
        <v>0</v>
      </c>
      <c r="K124" s="131"/>
    </row>
    <row r="125" spans="1:11" x14ac:dyDescent="0.35">
      <c r="A125" s="5" t="s">
        <v>228</v>
      </c>
      <c r="B125" s="5">
        <v>1</v>
      </c>
      <c r="E125" s="5">
        <v>0</v>
      </c>
      <c r="H125" s="5">
        <v>0</v>
      </c>
      <c r="K125" s="131"/>
    </row>
    <row r="126" spans="1:11" x14ac:dyDescent="0.35">
      <c r="A126" s="5" t="s">
        <v>229</v>
      </c>
      <c r="B126" s="5">
        <v>1</v>
      </c>
      <c r="E126" s="5">
        <v>0</v>
      </c>
      <c r="H126" s="5">
        <v>0</v>
      </c>
      <c r="K126" s="131"/>
    </row>
    <row r="127" spans="1:11" x14ac:dyDescent="0.35">
      <c r="A127" s="5" t="s">
        <v>230</v>
      </c>
      <c r="B127" s="5">
        <v>1</v>
      </c>
      <c r="E127" s="5">
        <v>0</v>
      </c>
      <c r="H127" s="5">
        <v>0</v>
      </c>
      <c r="K127" s="131"/>
    </row>
    <row r="128" spans="1:11" x14ac:dyDescent="0.35">
      <c r="A128" s="5" t="s">
        <v>231</v>
      </c>
      <c r="B128" s="5">
        <v>1</v>
      </c>
      <c r="C128" s="5">
        <v>538</v>
      </c>
      <c r="E128" s="5">
        <v>0</v>
      </c>
      <c r="H128" s="5">
        <v>1</v>
      </c>
      <c r="K128" s="131"/>
    </row>
    <row r="129" spans="1:11" x14ac:dyDescent="0.35">
      <c r="A129" s="5" t="s">
        <v>232</v>
      </c>
      <c r="B129" s="5">
        <v>1</v>
      </c>
      <c r="C129" s="5">
        <v>24</v>
      </c>
      <c r="E129" s="5">
        <v>0</v>
      </c>
      <c r="H129" s="5">
        <v>1</v>
      </c>
      <c r="K129" s="131"/>
    </row>
    <row r="130" spans="1:11" x14ac:dyDescent="0.35">
      <c r="A130" s="5" t="s">
        <v>233</v>
      </c>
      <c r="B130" s="5">
        <v>1</v>
      </c>
      <c r="E130" s="5">
        <v>0</v>
      </c>
      <c r="H130" s="5">
        <v>1</v>
      </c>
      <c r="K130" s="131"/>
    </row>
    <row r="131" spans="1:11" x14ac:dyDescent="0.35">
      <c r="A131" s="5" t="s">
        <v>234</v>
      </c>
      <c r="B131" s="5">
        <v>1</v>
      </c>
      <c r="E131" s="5">
        <v>0</v>
      </c>
      <c r="H131" s="5">
        <v>0</v>
      </c>
      <c r="K131" s="131"/>
    </row>
    <row r="132" spans="1:11" x14ac:dyDescent="0.35">
      <c r="A132" s="5" t="s">
        <v>235</v>
      </c>
      <c r="B132" s="5">
        <v>1</v>
      </c>
      <c r="E132" s="5">
        <v>0</v>
      </c>
      <c r="H132" s="5">
        <v>0</v>
      </c>
      <c r="K132" s="131"/>
    </row>
    <row r="133" spans="1:11" x14ac:dyDescent="0.35">
      <c r="A133" s="5" t="s">
        <v>236</v>
      </c>
      <c r="B133" s="5">
        <v>1</v>
      </c>
      <c r="E133" s="5">
        <v>0</v>
      </c>
      <c r="H133" s="5">
        <v>0</v>
      </c>
      <c r="K133" s="131"/>
    </row>
    <row r="134" spans="1:11" x14ac:dyDescent="0.35">
      <c r="A134" s="5" t="s">
        <v>237</v>
      </c>
      <c r="B134" s="5">
        <v>1</v>
      </c>
      <c r="E134" s="5">
        <v>0</v>
      </c>
      <c r="H134" s="5">
        <v>0</v>
      </c>
      <c r="K134" s="131"/>
    </row>
    <row r="135" spans="1:11" x14ac:dyDescent="0.35">
      <c r="A135" s="5" t="s">
        <v>238</v>
      </c>
      <c r="B135" s="5">
        <v>1</v>
      </c>
      <c r="E135" s="5">
        <v>0</v>
      </c>
      <c r="H135" s="5">
        <v>0</v>
      </c>
      <c r="K135" s="131"/>
    </row>
    <row r="136" spans="1:11" x14ac:dyDescent="0.35">
      <c r="A136" s="5" t="s">
        <v>239</v>
      </c>
      <c r="B136" s="5">
        <v>1</v>
      </c>
      <c r="E136" s="5">
        <v>0</v>
      </c>
      <c r="H136" s="5">
        <v>0</v>
      </c>
      <c r="K136" s="131"/>
    </row>
    <row r="137" spans="1:11" x14ac:dyDescent="0.35">
      <c r="A137" s="5" t="s">
        <v>240</v>
      </c>
      <c r="B137" s="5">
        <v>1</v>
      </c>
      <c r="E137" s="5">
        <v>0</v>
      </c>
      <c r="H137" s="5">
        <v>0</v>
      </c>
      <c r="K137" s="131"/>
    </row>
    <row r="138" spans="1:11" x14ac:dyDescent="0.35">
      <c r="A138" s="5" t="s">
        <v>241</v>
      </c>
      <c r="B138" s="5">
        <v>1</v>
      </c>
      <c r="E138" s="5">
        <v>0</v>
      </c>
      <c r="H138" s="5">
        <v>1</v>
      </c>
      <c r="K138" s="131">
        <v>1</v>
      </c>
    </row>
    <row r="139" spans="1:11" x14ac:dyDescent="0.35">
      <c r="A139" s="5" t="s">
        <v>242</v>
      </c>
      <c r="B139" s="5">
        <v>1</v>
      </c>
      <c r="E139" s="5">
        <v>0</v>
      </c>
      <c r="H139" s="5">
        <v>0</v>
      </c>
      <c r="K139" s="131"/>
    </row>
    <row r="140" spans="1:11" x14ac:dyDescent="0.35">
      <c r="A140" s="5" t="s">
        <v>243</v>
      </c>
      <c r="B140" s="5">
        <v>1</v>
      </c>
      <c r="E140" s="5">
        <v>0</v>
      </c>
      <c r="H140" s="5">
        <v>0</v>
      </c>
      <c r="K140" s="131">
        <v>1</v>
      </c>
    </row>
    <row r="141" spans="1:11" x14ac:dyDescent="0.35">
      <c r="A141" s="5" t="s">
        <v>244</v>
      </c>
      <c r="B141" s="5">
        <v>1</v>
      </c>
      <c r="E141" s="5">
        <v>0</v>
      </c>
      <c r="H141" s="5">
        <v>0</v>
      </c>
      <c r="K141" s="131"/>
    </row>
    <row r="142" spans="1:11" x14ac:dyDescent="0.35">
      <c r="A142" s="5" t="s">
        <v>245</v>
      </c>
      <c r="B142" s="5">
        <v>1</v>
      </c>
      <c r="E142" s="5">
        <v>0</v>
      </c>
      <c r="H142" s="5">
        <v>3</v>
      </c>
      <c r="K142" s="131">
        <v>1</v>
      </c>
    </row>
    <row r="143" spans="1:11" x14ac:dyDescent="0.35">
      <c r="A143" s="5" t="s">
        <v>246</v>
      </c>
      <c r="B143" s="5">
        <v>1</v>
      </c>
      <c r="E143" s="5">
        <v>0</v>
      </c>
      <c r="H143" s="5">
        <v>1</v>
      </c>
      <c r="K143" s="131">
        <v>2</v>
      </c>
    </row>
    <row r="144" spans="1:11" x14ac:dyDescent="0.35">
      <c r="A144" s="5" t="s">
        <v>247</v>
      </c>
      <c r="B144" s="5">
        <v>1</v>
      </c>
      <c r="E144" s="5">
        <v>0</v>
      </c>
      <c r="H144" s="5">
        <v>0</v>
      </c>
      <c r="K144" s="131">
        <v>1</v>
      </c>
    </row>
    <row r="145" spans="1:11" x14ac:dyDescent="0.35">
      <c r="A145" s="5" t="s">
        <v>248</v>
      </c>
      <c r="B145" s="5">
        <v>1</v>
      </c>
      <c r="E145" s="5">
        <v>0</v>
      </c>
      <c r="H145" s="5">
        <v>0</v>
      </c>
      <c r="K145" s="131"/>
    </row>
    <row r="146" spans="1:11" x14ac:dyDescent="0.35">
      <c r="A146" s="5" t="s">
        <v>249</v>
      </c>
      <c r="B146" s="5">
        <v>0</v>
      </c>
      <c r="E146" s="5">
        <v>0</v>
      </c>
      <c r="H146" s="5">
        <v>1</v>
      </c>
      <c r="K146" s="131"/>
    </row>
    <row r="147" spans="1:11" x14ac:dyDescent="0.35">
      <c r="A147" s="5" t="s">
        <v>250</v>
      </c>
      <c r="B147" s="5">
        <v>0</v>
      </c>
      <c r="C147" s="5">
        <v>7</v>
      </c>
      <c r="E147" s="5">
        <v>0</v>
      </c>
      <c r="H147" s="5">
        <v>1</v>
      </c>
      <c r="K147" s="131"/>
    </row>
    <row r="148" spans="1:11" x14ac:dyDescent="0.35">
      <c r="A148" s="5" t="s">
        <v>251</v>
      </c>
      <c r="B148" s="5">
        <v>0</v>
      </c>
      <c r="E148" s="5">
        <v>0</v>
      </c>
      <c r="H148" s="5">
        <v>1</v>
      </c>
      <c r="K148" s="131"/>
    </row>
    <row r="149" spans="1:11" x14ac:dyDescent="0.35">
      <c r="A149" s="5" t="s">
        <v>252</v>
      </c>
      <c r="B149" s="5">
        <v>0</v>
      </c>
      <c r="E149" s="5">
        <v>0</v>
      </c>
      <c r="H149" s="5">
        <v>1</v>
      </c>
      <c r="K149" s="131"/>
    </row>
    <row r="150" spans="1:11" x14ac:dyDescent="0.35">
      <c r="A150" s="5" t="s">
        <v>253</v>
      </c>
      <c r="B150" s="5">
        <v>0</v>
      </c>
      <c r="E150" s="5">
        <v>0</v>
      </c>
      <c r="H150" s="5">
        <v>1</v>
      </c>
      <c r="K150" s="131"/>
    </row>
    <row r="151" spans="1:11" x14ac:dyDescent="0.35">
      <c r="A151" s="5" t="s">
        <v>254</v>
      </c>
      <c r="B151" s="5">
        <v>0</v>
      </c>
      <c r="E151" s="5">
        <v>0</v>
      </c>
      <c r="H151" s="5">
        <v>2</v>
      </c>
      <c r="K151" s="131"/>
    </row>
    <row r="152" spans="1:11" x14ac:dyDescent="0.35">
      <c r="A152" s="5" t="s">
        <v>255</v>
      </c>
      <c r="B152" s="5">
        <v>0</v>
      </c>
      <c r="E152" s="5">
        <v>0</v>
      </c>
      <c r="H152" s="5">
        <v>2</v>
      </c>
      <c r="K152" s="131"/>
    </row>
    <row r="153" spans="1:11" x14ac:dyDescent="0.35">
      <c r="A153" s="5" t="s">
        <v>256</v>
      </c>
      <c r="B153" s="5">
        <v>0</v>
      </c>
      <c r="E153" s="5">
        <v>0</v>
      </c>
      <c r="H153" s="5">
        <v>1</v>
      </c>
      <c r="K153" s="131"/>
    </row>
    <row r="154" spans="1:11" x14ac:dyDescent="0.35">
      <c r="A154" s="5" t="s">
        <v>257</v>
      </c>
      <c r="B154" s="5">
        <v>0</v>
      </c>
      <c r="E154" s="5">
        <v>0</v>
      </c>
      <c r="H154" s="5">
        <v>1</v>
      </c>
      <c r="K154" s="131"/>
    </row>
    <row r="155" spans="1:11" x14ac:dyDescent="0.35">
      <c r="A155" s="5" t="s">
        <v>258</v>
      </c>
      <c r="B155" s="5">
        <v>0</v>
      </c>
      <c r="E155" s="5">
        <v>0</v>
      </c>
      <c r="H155" s="5">
        <v>1</v>
      </c>
      <c r="K155" s="131"/>
    </row>
    <row r="156" spans="1:11" x14ac:dyDescent="0.35">
      <c r="A156" s="5" t="s">
        <v>259</v>
      </c>
      <c r="B156" s="5">
        <v>0</v>
      </c>
      <c r="E156" s="5">
        <v>0</v>
      </c>
      <c r="H156" s="5">
        <v>1</v>
      </c>
      <c r="K156" s="131"/>
    </row>
    <row r="157" spans="1:11" x14ac:dyDescent="0.35">
      <c r="A157" s="5" t="s">
        <v>260</v>
      </c>
      <c r="B157" s="5">
        <v>0</v>
      </c>
      <c r="E157" s="5">
        <v>0</v>
      </c>
      <c r="H157" s="5">
        <v>1</v>
      </c>
      <c r="K157" s="131"/>
    </row>
    <row r="158" spans="1:11" x14ac:dyDescent="0.35">
      <c r="A158" s="5" t="s">
        <v>261</v>
      </c>
      <c r="B158" s="5">
        <v>0</v>
      </c>
      <c r="E158" s="5">
        <v>0</v>
      </c>
      <c r="H158" s="5">
        <v>1</v>
      </c>
      <c r="K158" s="131"/>
    </row>
    <row r="159" spans="1:11" x14ac:dyDescent="0.35">
      <c r="A159" s="5" t="s">
        <v>262</v>
      </c>
      <c r="B159" s="5">
        <v>0</v>
      </c>
      <c r="E159" s="5">
        <v>0</v>
      </c>
      <c r="H159" s="5">
        <v>2</v>
      </c>
      <c r="K159" s="131"/>
    </row>
    <row r="160" spans="1:11" x14ac:dyDescent="0.35">
      <c r="A160" s="5" t="s">
        <v>263</v>
      </c>
      <c r="B160" s="5">
        <v>0</v>
      </c>
      <c r="E160" s="5">
        <v>0</v>
      </c>
      <c r="H160" s="5">
        <v>1</v>
      </c>
      <c r="K160" s="131"/>
    </row>
    <row r="161" spans="1:11" x14ac:dyDescent="0.35">
      <c r="A161" s="5" t="s">
        <v>201</v>
      </c>
      <c r="B161" s="5">
        <v>0</v>
      </c>
      <c r="E161" s="5">
        <v>0</v>
      </c>
      <c r="H161" s="5">
        <v>1</v>
      </c>
      <c r="K161" s="131">
        <v>5</v>
      </c>
    </row>
    <row r="162" spans="1:11" x14ac:dyDescent="0.35">
      <c r="A162" s="5" t="s">
        <v>264</v>
      </c>
      <c r="B162" s="5">
        <v>0</v>
      </c>
      <c r="E162" s="5">
        <v>0</v>
      </c>
      <c r="H162" s="5">
        <v>1</v>
      </c>
      <c r="K162" s="131">
        <v>2</v>
      </c>
    </row>
    <row r="163" spans="1:11" x14ac:dyDescent="0.35">
      <c r="A163" s="5" t="s">
        <v>265</v>
      </c>
      <c r="B163" s="5">
        <v>0</v>
      </c>
      <c r="E163" s="5">
        <v>0</v>
      </c>
      <c r="H163" s="5">
        <v>1</v>
      </c>
      <c r="K163" s="131"/>
    </row>
    <row r="164" spans="1:11" x14ac:dyDescent="0.35">
      <c r="A164" s="5" t="s">
        <v>266</v>
      </c>
      <c r="B164" s="5">
        <v>0</v>
      </c>
      <c r="E164" s="5">
        <v>0</v>
      </c>
      <c r="H164" s="5">
        <v>1</v>
      </c>
      <c r="K164" s="131"/>
    </row>
    <row r="165" spans="1:11" x14ac:dyDescent="0.35">
      <c r="A165" s="5" t="s">
        <v>267</v>
      </c>
      <c r="B165" s="5">
        <v>0</v>
      </c>
      <c r="E165" s="5">
        <v>0</v>
      </c>
      <c r="H165" s="5">
        <v>1</v>
      </c>
      <c r="K165" s="131"/>
    </row>
    <row r="166" spans="1:11" x14ac:dyDescent="0.35">
      <c r="A166" s="5" t="s">
        <v>268</v>
      </c>
      <c r="B166" s="5">
        <v>0</v>
      </c>
      <c r="E166" s="5">
        <v>0</v>
      </c>
      <c r="H166" s="5">
        <v>1</v>
      </c>
      <c r="K166" s="131">
        <v>2</v>
      </c>
    </row>
    <row r="167" spans="1:11" x14ac:dyDescent="0.35">
      <c r="A167" s="5" t="s">
        <v>269</v>
      </c>
      <c r="B167" s="5">
        <v>0</v>
      </c>
      <c r="E167" s="5">
        <v>0</v>
      </c>
      <c r="H167" s="5">
        <v>1</v>
      </c>
      <c r="K167" s="131"/>
    </row>
    <row r="168" spans="1:11" x14ac:dyDescent="0.35">
      <c r="A168" s="5" t="s">
        <v>270</v>
      </c>
      <c r="B168" s="5">
        <v>0</v>
      </c>
      <c r="E168" s="5">
        <v>0</v>
      </c>
      <c r="H168" s="5">
        <v>1</v>
      </c>
      <c r="K168" s="131"/>
    </row>
    <row r="169" spans="1:11" x14ac:dyDescent="0.35">
      <c r="A169" s="5" t="s">
        <v>271</v>
      </c>
      <c r="B169" s="5">
        <v>0</v>
      </c>
      <c r="E169" s="5">
        <v>0</v>
      </c>
      <c r="H169" s="5">
        <v>1</v>
      </c>
      <c r="K169" s="131"/>
    </row>
    <row r="170" spans="1:11" x14ac:dyDescent="0.35">
      <c r="A170" s="5" t="s">
        <v>272</v>
      </c>
      <c r="B170" s="5">
        <v>0</v>
      </c>
      <c r="E170" s="5">
        <v>0</v>
      </c>
      <c r="H170" s="5">
        <v>1</v>
      </c>
      <c r="K170" s="131">
        <v>2</v>
      </c>
    </row>
    <row r="171" spans="1:11" x14ac:dyDescent="0.35">
      <c r="A171" s="5" t="s">
        <v>273</v>
      </c>
      <c r="B171" s="5">
        <v>0</v>
      </c>
      <c r="E171" s="5">
        <v>0</v>
      </c>
      <c r="H171" s="5">
        <v>1</v>
      </c>
      <c r="K171" s="131"/>
    </row>
    <row r="172" spans="1:11" x14ac:dyDescent="0.35">
      <c r="A172" s="5" t="s">
        <v>274</v>
      </c>
      <c r="B172" s="5">
        <v>0</v>
      </c>
      <c r="E172" s="5">
        <v>0</v>
      </c>
      <c r="H172" s="5">
        <v>3</v>
      </c>
      <c r="K172" s="131"/>
    </row>
    <row r="173" spans="1:11" x14ac:dyDescent="0.35">
      <c r="A173" s="5" t="s">
        <v>275</v>
      </c>
      <c r="B173" s="5">
        <v>0</v>
      </c>
      <c r="E173" s="5">
        <v>0</v>
      </c>
      <c r="H173" s="5">
        <v>2</v>
      </c>
      <c r="K173" s="131">
        <v>2</v>
      </c>
    </row>
    <row r="174" spans="1:11" x14ac:dyDescent="0.35">
      <c r="A174" s="5" t="s">
        <v>276</v>
      </c>
      <c r="B174" s="5">
        <v>0</v>
      </c>
      <c r="E174" s="5">
        <v>0</v>
      </c>
      <c r="H174" s="5">
        <v>1</v>
      </c>
      <c r="K174" s="131"/>
    </row>
    <row r="175" spans="1:11" x14ac:dyDescent="0.35">
      <c r="A175" s="5" t="s">
        <v>277</v>
      </c>
      <c r="B175" s="5">
        <v>0</v>
      </c>
      <c r="E175" s="5">
        <v>0</v>
      </c>
      <c r="H175" s="5">
        <v>1</v>
      </c>
      <c r="K175" s="131">
        <v>2</v>
      </c>
    </row>
    <row r="176" spans="1:11" x14ac:dyDescent="0.35">
      <c r="A176" s="5" t="s">
        <v>278</v>
      </c>
      <c r="B176" s="5">
        <v>0</v>
      </c>
      <c r="E176" s="5">
        <v>0</v>
      </c>
      <c r="H176" s="5">
        <v>1</v>
      </c>
      <c r="K176" s="131"/>
    </row>
    <row r="177" spans="1:11" x14ac:dyDescent="0.35">
      <c r="A177" s="5" t="s">
        <v>279</v>
      </c>
      <c r="B177" s="5">
        <v>0</v>
      </c>
      <c r="E177" s="5">
        <v>0</v>
      </c>
      <c r="H177" s="5">
        <v>1</v>
      </c>
      <c r="K177" s="131"/>
    </row>
    <row r="178" spans="1:11" x14ac:dyDescent="0.35">
      <c r="A178" s="5" t="s">
        <v>280</v>
      </c>
      <c r="B178" s="5">
        <v>0</v>
      </c>
      <c r="E178" s="5">
        <v>0</v>
      </c>
      <c r="H178" s="5">
        <v>1</v>
      </c>
      <c r="K178" s="131"/>
    </row>
    <row r="179" spans="1:11" x14ac:dyDescent="0.35">
      <c r="A179" s="5" t="s">
        <v>281</v>
      </c>
      <c r="B179" s="5">
        <v>0</v>
      </c>
      <c r="E179" s="5">
        <v>0</v>
      </c>
      <c r="H179" s="5">
        <v>1</v>
      </c>
      <c r="K179" s="131">
        <v>3</v>
      </c>
    </row>
    <row r="180" spans="1:11" x14ac:dyDescent="0.35">
      <c r="A180" s="5" t="s">
        <v>282</v>
      </c>
      <c r="B180" s="5">
        <v>0</v>
      </c>
      <c r="E180" s="5">
        <v>0</v>
      </c>
      <c r="H180" s="5">
        <v>2</v>
      </c>
      <c r="K180" s="131">
        <v>3</v>
      </c>
    </row>
    <row r="181" spans="1:11" x14ac:dyDescent="0.35">
      <c r="A181" s="5" t="s">
        <v>283</v>
      </c>
      <c r="B181" s="5">
        <v>0</v>
      </c>
      <c r="E181" s="5">
        <v>0</v>
      </c>
      <c r="H181" s="5">
        <v>4</v>
      </c>
      <c r="K181" s="131"/>
    </row>
    <row r="182" spans="1:11" x14ac:dyDescent="0.35">
      <c r="A182" s="5" t="s">
        <v>284</v>
      </c>
      <c r="B182" s="5">
        <v>0</v>
      </c>
      <c r="E182" s="5">
        <v>0</v>
      </c>
      <c r="H182" s="5">
        <v>1</v>
      </c>
      <c r="K182" s="131"/>
    </row>
    <row r="183" spans="1:11" x14ac:dyDescent="0.35">
      <c r="A183" s="5" t="s">
        <v>285</v>
      </c>
      <c r="B183" s="5">
        <v>0</v>
      </c>
      <c r="E183" s="5">
        <v>0</v>
      </c>
      <c r="H183" s="5">
        <v>1</v>
      </c>
      <c r="K183" s="131"/>
    </row>
    <row r="184" spans="1:11" x14ac:dyDescent="0.35">
      <c r="A184" s="5" t="s">
        <v>286</v>
      </c>
      <c r="B184" s="5">
        <v>0</v>
      </c>
      <c r="E184" s="5">
        <v>0</v>
      </c>
      <c r="H184" s="5">
        <v>2</v>
      </c>
      <c r="K184" s="131"/>
    </row>
    <row r="185" spans="1:11" x14ac:dyDescent="0.35">
      <c r="A185" s="5" t="s">
        <v>287</v>
      </c>
      <c r="B185" s="5">
        <v>0</v>
      </c>
      <c r="E185" s="5">
        <v>0</v>
      </c>
      <c r="H185" s="5">
        <v>1</v>
      </c>
      <c r="K185" s="131"/>
    </row>
    <row r="186" spans="1:11" x14ac:dyDescent="0.35">
      <c r="A186" s="5" t="s">
        <v>288</v>
      </c>
      <c r="B186" s="5">
        <v>0</v>
      </c>
      <c r="E186" s="5">
        <v>0</v>
      </c>
      <c r="H186" s="5">
        <v>1</v>
      </c>
      <c r="K186" s="131"/>
    </row>
    <row r="187" spans="1:11" x14ac:dyDescent="0.35">
      <c r="A187" s="5" t="s">
        <v>289</v>
      </c>
      <c r="B187" s="5">
        <v>0</v>
      </c>
      <c r="E187" s="5">
        <v>0</v>
      </c>
      <c r="H187" s="5">
        <v>1</v>
      </c>
      <c r="K187" s="131"/>
    </row>
    <row r="188" spans="1:11" x14ac:dyDescent="0.35">
      <c r="A188" s="5" t="s">
        <v>290</v>
      </c>
      <c r="B188" s="5">
        <v>0</v>
      </c>
      <c r="E188" s="5">
        <v>0</v>
      </c>
      <c r="H188" s="5">
        <v>1</v>
      </c>
      <c r="K188" s="131">
        <v>1</v>
      </c>
    </row>
    <row r="189" spans="1:11" x14ac:dyDescent="0.35">
      <c r="A189" s="5" t="s">
        <v>291</v>
      </c>
      <c r="B189" s="5">
        <v>0</v>
      </c>
      <c r="E189" s="5">
        <v>0</v>
      </c>
      <c r="H189" s="5">
        <v>1</v>
      </c>
      <c r="K189" s="131"/>
    </row>
    <row r="190" spans="1:11" x14ac:dyDescent="0.35">
      <c r="A190" s="5" t="s">
        <v>292</v>
      </c>
      <c r="B190" s="5">
        <v>0</v>
      </c>
      <c r="E190" s="5">
        <v>0</v>
      </c>
      <c r="H190" s="5">
        <v>2</v>
      </c>
      <c r="K190" s="131"/>
    </row>
    <row r="191" spans="1:11" x14ac:dyDescent="0.35">
      <c r="A191" s="5" t="s">
        <v>14</v>
      </c>
      <c r="B191" s="5">
        <f>SUM(B2:B190)</f>
        <v>1020</v>
      </c>
      <c r="E191" s="5">
        <f>SUM(E2:E190)</f>
        <v>1220</v>
      </c>
      <c r="H191" s="5">
        <f>SUM(H2:H190)</f>
        <v>1386</v>
      </c>
      <c r="K191" s="128">
        <f>SUM(K2:K190)</f>
        <v>1158</v>
      </c>
    </row>
  </sheetData>
  <sortState ref="A2:J190">
    <sortCondition descending="1" ref="D2:D190"/>
  </sortState>
  <conditionalFormatting sqref="A2:B190 H2:H190 E2:E190">
    <cfRule type="dataBar" priority="2">
      <dataBar>
        <cfvo type="min"/>
        <cfvo type="max"/>
        <color rgb="FF63C384"/>
      </dataBar>
      <extLst>
        <ext xmlns:x14="http://schemas.microsoft.com/office/spreadsheetml/2009/9/main" uri="{B025F937-C7B1-47D3-B67F-A62EFF666E3E}">
          <x14:id>{CB08F719-B9D2-4B5E-BF7D-05A8F7E053E1}</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CB08F719-B9D2-4B5E-BF7D-05A8F7E053E1}">
            <x14:dataBar minLength="0" maxLength="100" border="1" negativeBarBorderColorSameAsPositive="0">
              <x14:cfvo type="autoMin"/>
              <x14:cfvo type="autoMax"/>
              <x14:borderColor rgb="FF63C384"/>
              <x14:negativeFillColor rgb="FFFF0000"/>
              <x14:negativeBorderColor rgb="FFFF0000"/>
              <x14:axisColor rgb="FF000000"/>
            </x14:dataBar>
          </x14:cfRule>
          <xm:sqref>A2:B190 H2:H190 E2:E190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7"/>
  <sheetViews>
    <sheetView workbookViewId="0"/>
  </sheetViews>
  <sheetFormatPr defaultRowHeight="14.5" x14ac:dyDescent="0.35"/>
  <cols>
    <col min="1" max="1" width="29.54296875" bestFit="1" customWidth="1"/>
    <col min="2" max="29" width="8.08984375" bestFit="1" customWidth="1"/>
    <col min="30" max="30" width="10.36328125" bestFit="1" customWidth="1"/>
    <col min="31" max="34" width="12.90625" bestFit="1" customWidth="1"/>
    <col min="35" max="35" width="5.26953125" bestFit="1" customWidth="1"/>
    <col min="36" max="36" width="8.08984375" bestFit="1" customWidth="1"/>
    <col min="37" max="37" width="5.26953125" bestFit="1" customWidth="1"/>
    <col min="38" max="38" width="8.08984375" bestFit="1" customWidth="1"/>
    <col min="39" max="39" width="5.26953125" bestFit="1" customWidth="1"/>
    <col min="40" max="40" width="8.08984375" bestFit="1" customWidth="1"/>
    <col min="41" max="41" width="5.26953125" bestFit="1" customWidth="1"/>
    <col min="42" max="42" width="8.08984375" bestFit="1" customWidth="1"/>
    <col min="43" max="43" width="5.26953125" bestFit="1" customWidth="1"/>
    <col min="44" max="44" width="8.08984375" bestFit="1" customWidth="1"/>
    <col min="45" max="45" width="5.26953125" bestFit="1" customWidth="1"/>
    <col min="46" max="46" width="8.08984375" bestFit="1" customWidth="1"/>
    <col min="47" max="47" width="5.26953125" bestFit="1" customWidth="1"/>
    <col min="48" max="48" width="8.08984375" bestFit="1" customWidth="1"/>
    <col min="49" max="49" width="5.26953125" bestFit="1" customWidth="1"/>
    <col min="50" max="50" width="8.08984375" bestFit="1" customWidth="1"/>
    <col min="51" max="51" width="5.26953125" bestFit="1" customWidth="1"/>
    <col min="52" max="52" width="8.08984375" bestFit="1" customWidth="1"/>
    <col min="53" max="53" width="5.26953125" bestFit="1" customWidth="1"/>
    <col min="54" max="54" width="8.08984375" bestFit="1" customWidth="1"/>
    <col min="55" max="55" width="5.26953125" bestFit="1" customWidth="1"/>
    <col min="56" max="56" width="8.08984375" bestFit="1" customWidth="1"/>
    <col min="57" max="57" width="5.26953125" bestFit="1" customWidth="1"/>
    <col min="58" max="58" width="10.36328125" bestFit="1" customWidth="1"/>
    <col min="59" max="59" width="5.26953125" bestFit="1" customWidth="1"/>
    <col min="60" max="60" width="8.08984375" bestFit="1" customWidth="1"/>
    <col min="61" max="61" width="5.26953125" bestFit="1" customWidth="1"/>
    <col min="62" max="62" width="8.08984375" bestFit="1" customWidth="1"/>
    <col min="63" max="63" width="5.26953125" bestFit="1" customWidth="1"/>
    <col min="64" max="64" width="8.08984375" bestFit="1" customWidth="1"/>
    <col min="65" max="65" width="5.26953125" bestFit="1" customWidth="1"/>
    <col min="66" max="66" width="8.08984375" bestFit="1" customWidth="1"/>
    <col min="67" max="67" width="5.26953125" bestFit="1" customWidth="1"/>
  </cols>
  <sheetData>
    <row r="1" spans="1:67" x14ac:dyDescent="0.35">
      <c r="A1" s="8"/>
      <c r="B1" s="226" t="s">
        <v>3</v>
      </c>
      <c r="C1" s="227"/>
      <c r="D1" s="227"/>
      <c r="E1" s="228"/>
      <c r="F1" s="226" t="s">
        <v>4</v>
      </c>
      <c r="G1" s="227"/>
      <c r="H1" s="227"/>
      <c r="I1" s="228"/>
      <c r="J1" s="226" t="s">
        <v>5</v>
      </c>
      <c r="K1" s="227"/>
      <c r="L1" s="227"/>
      <c r="M1" s="228"/>
      <c r="N1" s="226" t="s">
        <v>7</v>
      </c>
      <c r="O1" s="227"/>
      <c r="P1" s="227"/>
      <c r="Q1" s="228"/>
      <c r="R1" s="226" t="s">
        <v>8</v>
      </c>
      <c r="S1" s="227"/>
      <c r="T1" s="227"/>
      <c r="U1" s="228"/>
      <c r="V1" s="226" t="s">
        <v>12</v>
      </c>
      <c r="W1" s="227"/>
      <c r="X1" s="227"/>
      <c r="Y1" s="228"/>
      <c r="Z1" s="226" t="s">
        <v>13</v>
      </c>
      <c r="AA1" s="227"/>
      <c r="AB1" s="227"/>
      <c r="AC1" s="228"/>
      <c r="AD1" s="148" t="s">
        <v>43</v>
      </c>
      <c r="AE1" s="219" t="s">
        <v>19</v>
      </c>
      <c r="AF1" s="219" t="s">
        <v>21</v>
      </c>
      <c r="AG1" s="229" t="s">
        <v>22</v>
      </c>
      <c r="AH1" s="223" t="s">
        <v>72</v>
      </c>
    </row>
    <row r="2" spans="1:67" s="1" customFormat="1" x14ac:dyDescent="0.35">
      <c r="A2" s="58" t="s">
        <v>293</v>
      </c>
      <c r="B2" s="138" t="s">
        <v>15</v>
      </c>
      <c r="C2" s="138" t="s">
        <v>16</v>
      </c>
      <c r="D2" s="138" t="s">
        <v>17</v>
      </c>
      <c r="E2" s="138" t="s">
        <v>18</v>
      </c>
      <c r="F2" s="138" t="s">
        <v>15</v>
      </c>
      <c r="G2" s="138" t="s">
        <v>16</v>
      </c>
      <c r="H2" s="138" t="s">
        <v>17</v>
      </c>
      <c r="I2" s="138" t="s">
        <v>18</v>
      </c>
      <c r="J2" s="138" t="s">
        <v>15</v>
      </c>
      <c r="K2" s="138" t="s">
        <v>16</v>
      </c>
      <c r="L2" s="138" t="s">
        <v>17</v>
      </c>
      <c r="M2" s="138" t="s">
        <v>18</v>
      </c>
      <c r="N2" s="138" t="s">
        <v>15</v>
      </c>
      <c r="O2" s="138" t="s">
        <v>16</v>
      </c>
      <c r="P2" s="138" t="s">
        <v>17</v>
      </c>
      <c r="Q2" s="138" t="s">
        <v>18</v>
      </c>
      <c r="R2" s="138" t="s">
        <v>15</v>
      </c>
      <c r="S2" s="138" t="s">
        <v>16</v>
      </c>
      <c r="T2" s="138" t="s">
        <v>17</v>
      </c>
      <c r="U2" s="138" t="s">
        <v>18</v>
      </c>
      <c r="V2" s="138" t="s">
        <v>15</v>
      </c>
      <c r="W2" s="138" t="s">
        <v>16</v>
      </c>
      <c r="X2" s="138" t="s">
        <v>17</v>
      </c>
      <c r="Y2" s="138" t="s">
        <v>18</v>
      </c>
      <c r="Z2" s="138" t="s">
        <v>15</v>
      </c>
      <c r="AA2" s="138" t="s">
        <v>16</v>
      </c>
      <c r="AB2" s="138" t="s">
        <v>17</v>
      </c>
      <c r="AC2" s="138" t="s">
        <v>18</v>
      </c>
      <c r="AD2" s="138" t="s">
        <v>18</v>
      </c>
      <c r="AE2" s="220"/>
      <c r="AF2" s="220"/>
      <c r="AG2" s="230"/>
      <c r="AH2" s="224"/>
    </row>
    <row r="3" spans="1:67" x14ac:dyDescent="0.35">
      <c r="A3" s="30" t="s">
        <v>294</v>
      </c>
      <c r="B3" s="8"/>
      <c r="C3" s="8">
        <v>2</v>
      </c>
      <c r="D3" s="8">
        <v>1</v>
      </c>
      <c r="E3" s="8"/>
      <c r="F3" s="8">
        <v>5</v>
      </c>
      <c r="G3" s="8">
        <v>7</v>
      </c>
      <c r="H3" s="8">
        <v>6</v>
      </c>
      <c r="I3" s="8">
        <v>7</v>
      </c>
      <c r="J3" s="8"/>
      <c r="K3" s="8"/>
      <c r="L3" s="8"/>
      <c r="M3" s="8"/>
      <c r="N3" s="8">
        <v>1</v>
      </c>
      <c r="O3" s="8"/>
      <c r="P3" s="8">
        <v>2</v>
      </c>
      <c r="Q3" s="8">
        <v>4</v>
      </c>
      <c r="R3" s="8"/>
      <c r="S3" s="8">
        <v>4</v>
      </c>
      <c r="T3" s="8"/>
      <c r="U3" s="8"/>
      <c r="V3" s="8">
        <v>1</v>
      </c>
      <c r="W3" s="8"/>
      <c r="X3" s="8">
        <v>2</v>
      </c>
      <c r="Y3" s="8"/>
      <c r="Z3" s="8"/>
      <c r="AA3" s="8"/>
      <c r="AB3" s="8"/>
      <c r="AC3" s="8"/>
      <c r="AD3" s="8"/>
      <c r="AE3" s="8">
        <f t="shared" ref="AE3:AE13" si="0">B3+F3+J3+N3+R3+V3+Z3</f>
        <v>7</v>
      </c>
      <c r="AF3" s="8">
        <f t="shared" ref="AF3:AF13" si="1">C3+G3+K3+O3+S3+W3+AA3</f>
        <v>13</v>
      </c>
      <c r="AG3" s="8">
        <f t="shared" ref="AG3:AG13" si="2">D3+H3+L3+P3+T3+X3+AB3</f>
        <v>11</v>
      </c>
      <c r="AH3" s="8">
        <f>E3+I3+M3+Q3+U3+Y3+AC3+AD3</f>
        <v>11</v>
      </c>
    </row>
    <row r="4" spans="1:67" x14ac:dyDescent="0.35">
      <c r="A4" s="30" t="s">
        <v>295</v>
      </c>
      <c r="B4" s="8"/>
      <c r="C4" s="8">
        <v>5</v>
      </c>
      <c r="D4" s="8">
        <v>3</v>
      </c>
      <c r="E4" s="8">
        <v>2</v>
      </c>
      <c r="F4" s="8">
        <v>38</v>
      </c>
      <c r="G4" s="8">
        <v>42</v>
      </c>
      <c r="H4" s="8">
        <v>46</v>
      </c>
      <c r="I4" s="8">
        <v>28</v>
      </c>
      <c r="J4" s="8"/>
      <c r="K4" s="8"/>
      <c r="L4" s="8"/>
      <c r="M4" s="8"/>
      <c r="N4" s="8">
        <v>13</v>
      </c>
      <c r="O4" s="8">
        <v>8</v>
      </c>
      <c r="P4" s="8">
        <v>2</v>
      </c>
      <c r="Q4" s="8">
        <v>3</v>
      </c>
      <c r="R4" s="8">
        <v>4</v>
      </c>
      <c r="S4" s="8">
        <v>3</v>
      </c>
      <c r="T4" s="8">
        <v>3</v>
      </c>
      <c r="U4" s="8">
        <v>6</v>
      </c>
      <c r="V4" s="8">
        <v>7</v>
      </c>
      <c r="W4" s="8">
        <v>6</v>
      </c>
      <c r="X4" s="8">
        <v>2</v>
      </c>
      <c r="Y4" s="8">
        <v>2</v>
      </c>
      <c r="Z4" s="8"/>
      <c r="AA4" s="8"/>
      <c r="AB4" s="8"/>
      <c r="AC4" s="8"/>
      <c r="AD4" s="8"/>
      <c r="AE4" s="8">
        <f t="shared" si="0"/>
        <v>62</v>
      </c>
      <c r="AF4" s="8">
        <f t="shared" si="1"/>
        <v>64</v>
      </c>
      <c r="AG4" s="8">
        <f t="shared" si="2"/>
        <v>56</v>
      </c>
      <c r="AH4" s="8">
        <f t="shared" ref="AH4:AH13" si="3">E4+I4+M4+Q4+U4+Y4+AC4+AD4</f>
        <v>41</v>
      </c>
    </row>
    <row r="5" spans="1:67" x14ac:dyDescent="0.35">
      <c r="A5" s="30" t="s">
        <v>296</v>
      </c>
      <c r="B5" s="8"/>
      <c r="C5" s="8">
        <v>46</v>
      </c>
      <c r="D5" s="8">
        <v>34</v>
      </c>
      <c r="E5" s="8">
        <v>21</v>
      </c>
      <c r="F5" s="8">
        <v>74</v>
      </c>
      <c r="G5" s="8">
        <v>108</v>
      </c>
      <c r="H5" s="8">
        <v>107</v>
      </c>
      <c r="I5" s="8">
        <v>120</v>
      </c>
      <c r="J5" s="8"/>
      <c r="K5" s="8"/>
      <c r="L5" s="8"/>
      <c r="M5" s="8">
        <v>1</v>
      </c>
      <c r="N5" s="8">
        <v>24</v>
      </c>
      <c r="O5" s="8">
        <v>26</v>
      </c>
      <c r="P5" s="8">
        <v>22</v>
      </c>
      <c r="Q5" s="8">
        <v>55</v>
      </c>
      <c r="R5" s="8">
        <v>11</v>
      </c>
      <c r="S5" s="8">
        <v>13</v>
      </c>
      <c r="T5" s="8">
        <v>23</v>
      </c>
      <c r="U5" s="8">
        <v>19</v>
      </c>
      <c r="V5" s="8">
        <f>14+6</f>
        <v>20</v>
      </c>
      <c r="W5" s="8">
        <v>16</v>
      </c>
      <c r="X5" s="8">
        <v>24</v>
      </c>
      <c r="Y5" s="8">
        <v>11</v>
      </c>
      <c r="Z5" s="8"/>
      <c r="AA5" s="8"/>
      <c r="AB5" s="8">
        <v>1</v>
      </c>
      <c r="AC5" s="8">
        <v>1</v>
      </c>
      <c r="AD5" s="8"/>
      <c r="AE5" s="8">
        <f t="shared" si="0"/>
        <v>129</v>
      </c>
      <c r="AF5" s="8">
        <f t="shared" si="1"/>
        <v>209</v>
      </c>
      <c r="AG5" s="8">
        <f t="shared" si="2"/>
        <v>211</v>
      </c>
      <c r="AH5" s="8">
        <f t="shared" si="3"/>
        <v>228</v>
      </c>
      <c r="AJ5" s="35"/>
    </row>
    <row r="6" spans="1:67" x14ac:dyDescent="0.35">
      <c r="A6" s="30" t="s">
        <v>297</v>
      </c>
      <c r="B6" s="8">
        <v>1</v>
      </c>
      <c r="C6" s="8">
        <v>90</v>
      </c>
      <c r="D6" s="8">
        <v>71</v>
      </c>
      <c r="E6" s="8">
        <v>57</v>
      </c>
      <c r="F6" s="8">
        <v>365</v>
      </c>
      <c r="G6" s="8">
        <v>394</v>
      </c>
      <c r="H6" s="8">
        <v>512</v>
      </c>
      <c r="I6" s="8">
        <v>471</v>
      </c>
      <c r="J6" s="8"/>
      <c r="K6" s="8"/>
      <c r="L6" s="8"/>
      <c r="M6" s="8"/>
      <c r="N6" s="8">
        <v>104</v>
      </c>
      <c r="O6" s="8">
        <v>130</v>
      </c>
      <c r="P6" s="8">
        <v>66</v>
      </c>
      <c r="Q6" s="8">
        <v>65</v>
      </c>
      <c r="R6" s="8">
        <v>51</v>
      </c>
      <c r="S6" s="8">
        <v>49</v>
      </c>
      <c r="T6" s="8">
        <v>45</v>
      </c>
      <c r="U6" s="8">
        <v>82</v>
      </c>
      <c r="V6" s="8">
        <f>35+9</f>
        <v>44</v>
      </c>
      <c r="W6" s="8">
        <v>58</v>
      </c>
      <c r="X6" s="8">
        <v>59</v>
      </c>
      <c r="Y6" s="8">
        <v>22</v>
      </c>
      <c r="Z6" s="8">
        <v>2</v>
      </c>
      <c r="AA6" s="8"/>
      <c r="AB6" s="8">
        <v>8</v>
      </c>
      <c r="AC6" s="8">
        <v>4</v>
      </c>
      <c r="AD6" s="8"/>
      <c r="AE6" s="8">
        <f t="shared" si="0"/>
        <v>567</v>
      </c>
      <c r="AF6" s="8">
        <f t="shared" si="1"/>
        <v>721</v>
      </c>
      <c r="AG6" s="8">
        <f t="shared" si="2"/>
        <v>761</v>
      </c>
      <c r="AH6" s="8">
        <f t="shared" si="3"/>
        <v>701</v>
      </c>
    </row>
    <row r="7" spans="1:67" x14ac:dyDescent="0.35">
      <c r="A7" s="30" t="s">
        <v>298</v>
      </c>
      <c r="B7" s="8"/>
      <c r="C7" s="8"/>
      <c r="D7" s="8">
        <v>0</v>
      </c>
      <c r="E7" s="8"/>
      <c r="F7" s="8">
        <v>1</v>
      </c>
      <c r="G7" s="8"/>
      <c r="H7" s="8"/>
      <c r="I7" s="8">
        <v>1</v>
      </c>
      <c r="J7" s="8"/>
      <c r="K7" s="8"/>
      <c r="L7" s="8"/>
      <c r="M7" s="8"/>
      <c r="N7" s="8"/>
      <c r="O7" s="8"/>
      <c r="P7" s="8"/>
      <c r="Q7" s="8"/>
      <c r="R7" s="8"/>
      <c r="S7" s="8"/>
      <c r="T7" s="8"/>
      <c r="U7" s="8">
        <v>1</v>
      </c>
      <c r="V7" s="8">
        <v>1</v>
      </c>
      <c r="W7" s="8">
        <v>1</v>
      </c>
      <c r="X7" s="8">
        <v>2</v>
      </c>
      <c r="Y7" s="8"/>
      <c r="Z7" s="8"/>
      <c r="AA7" s="8"/>
      <c r="AB7" s="8"/>
      <c r="AC7" s="8"/>
      <c r="AD7" s="8"/>
      <c r="AE7" s="8">
        <f t="shared" si="0"/>
        <v>2</v>
      </c>
      <c r="AF7" s="8">
        <f t="shared" si="1"/>
        <v>1</v>
      </c>
      <c r="AG7" s="8">
        <f t="shared" si="2"/>
        <v>2</v>
      </c>
      <c r="AH7" s="8">
        <f t="shared" si="3"/>
        <v>2</v>
      </c>
    </row>
    <row r="8" spans="1:67" x14ac:dyDescent="0.35">
      <c r="A8" s="30" t="s">
        <v>299</v>
      </c>
      <c r="B8" s="8"/>
      <c r="C8" s="8">
        <v>2</v>
      </c>
      <c r="D8" s="8">
        <v>1</v>
      </c>
      <c r="E8" s="8"/>
      <c r="F8" s="8">
        <v>66</v>
      </c>
      <c r="G8" s="8">
        <v>99</v>
      </c>
      <c r="H8" s="8">
        <v>106</v>
      </c>
      <c r="I8" s="8">
        <v>104</v>
      </c>
      <c r="J8" s="8"/>
      <c r="K8" s="8"/>
      <c r="L8" s="8"/>
      <c r="M8" s="8"/>
      <c r="N8" s="8">
        <v>31</v>
      </c>
      <c r="O8" s="8">
        <v>39</v>
      </c>
      <c r="P8" s="8">
        <v>19</v>
      </c>
      <c r="Q8" s="8">
        <v>3</v>
      </c>
      <c r="R8" s="8">
        <v>3</v>
      </c>
      <c r="S8" s="8">
        <v>5</v>
      </c>
      <c r="T8" s="8">
        <v>3</v>
      </c>
      <c r="U8" s="8">
        <v>3</v>
      </c>
      <c r="V8" s="8">
        <v>5</v>
      </c>
      <c r="W8" s="8">
        <v>7</v>
      </c>
      <c r="X8" s="8">
        <v>7</v>
      </c>
      <c r="Y8" s="8">
        <v>1</v>
      </c>
      <c r="Z8" s="8"/>
      <c r="AA8" s="8"/>
      <c r="AB8" s="8"/>
      <c r="AC8" s="8"/>
      <c r="AD8" s="8"/>
      <c r="AE8" s="8">
        <f t="shared" si="0"/>
        <v>105</v>
      </c>
      <c r="AF8" s="8">
        <f t="shared" si="1"/>
        <v>152</v>
      </c>
      <c r="AG8" s="8">
        <f t="shared" si="2"/>
        <v>136</v>
      </c>
      <c r="AH8" s="8">
        <f t="shared" si="3"/>
        <v>111</v>
      </c>
    </row>
    <row r="9" spans="1:67" x14ac:dyDescent="0.35">
      <c r="A9" s="30" t="s">
        <v>300</v>
      </c>
      <c r="B9" s="8"/>
      <c r="C9" s="8"/>
      <c r="D9" s="8"/>
      <c r="E9" s="8"/>
      <c r="F9" s="8">
        <v>7</v>
      </c>
      <c r="G9" s="8">
        <v>6</v>
      </c>
      <c r="H9" s="8">
        <v>4</v>
      </c>
      <c r="I9" s="8">
        <v>3</v>
      </c>
      <c r="J9" s="8"/>
      <c r="K9" s="8"/>
      <c r="L9" s="8"/>
      <c r="M9" s="8"/>
      <c r="N9" s="8">
        <v>1</v>
      </c>
      <c r="O9" s="8"/>
      <c r="P9" s="8"/>
      <c r="Q9" s="8">
        <v>1</v>
      </c>
      <c r="R9" s="8"/>
      <c r="S9" s="8"/>
      <c r="T9" s="8">
        <v>1</v>
      </c>
      <c r="U9" s="8">
        <v>1</v>
      </c>
      <c r="V9" s="8"/>
      <c r="W9" s="8"/>
      <c r="X9" s="8">
        <v>1</v>
      </c>
      <c r="Y9" s="8"/>
      <c r="Z9" s="8"/>
      <c r="AA9" s="8"/>
      <c r="AB9" s="8"/>
      <c r="AC9" s="8"/>
      <c r="AD9" s="8"/>
      <c r="AE9" s="8">
        <f t="shared" si="0"/>
        <v>8</v>
      </c>
      <c r="AF9" s="8">
        <f t="shared" si="1"/>
        <v>6</v>
      </c>
      <c r="AG9" s="8">
        <f t="shared" si="2"/>
        <v>6</v>
      </c>
      <c r="AH9" s="8">
        <f t="shared" si="3"/>
        <v>5</v>
      </c>
    </row>
    <row r="10" spans="1:67" x14ac:dyDescent="0.35">
      <c r="A10" s="30" t="s">
        <v>301</v>
      </c>
      <c r="B10" s="8"/>
      <c r="C10" s="8">
        <v>1</v>
      </c>
      <c r="D10" s="8"/>
      <c r="E10" s="8">
        <v>1</v>
      </c>
      <c r="F10" s="8">
        <v>11</v>
      </c>
      <c r="G10" s="8">
        <v>7</v>
      </c>
      <c r="H10" s="8">
        <v>12</v>
      </c>
      <c r="I10" s="8">
        <v>17</v>
      </c>
      <c r="J10" s="8"/>
      <c r="K10" s="8"/>
      <c r="L10" s="8"/>
      <c r="M10" s="8"/>
      <c r="N10" s="8"/>
      <c r="O10" s="8">
        <v>2</v>
      </c>
      <c r="P10" s="8">
        <v>2</v>
      </c>
      <c r="Q10" s="8">
        <v>3</v>
      </c>
      <c r="R10" s="8">
        <v>1</v>
      </c>
      <c r="S10" s="8"/>
      <c r="T10" s="8">
        <v>2</v>
      </c>
      <c r="U10" s="8">
        <v>4</v>
      </c>
      <c r="V10" s="8"/>
      <c r="W10" s="8">
        <v>3</v>
      </c>
      <c r="X10" s="8">
        <v>3</v>
      </c>
      <c r="Y10" s="8"/>
      <c r="Z10" s="8"/>
      <c r="AA10" s="8"/>
      <c r="AB10" s="8"/>
      <c r="AC10" s="8"/>
      <c r="AD10" s="8"/>
      <c r="AE10" s="8">
        <f t="shared" si="0"/>
        <v>12</v>
      </c>
      <c r="AF10" s="8">
        <f t="shared" si="1"/>
        <v>13</v>
      </c>
      <c r="AG10" s="8">
        <f t="shared" si="2"/>
        <v>19</v>
      </c>
      <c r="AH10" s="8">
        <f t="shared" si="3"/>
        <v>25</v>
      </c>
    </row>
    <row r="11" spans="1:67" x14ac:dyDescent="0.35">
      <c r="A11" s="30" t="s">
        <v>302</v>
      </c>
      <c r="B11" s="8"/>
      <c r="C11" s="8">
        <v>80</v>
      </c>
      <c r="D11" s="8">
        <v>61</v>
      </c>
      <c r="E11" s="8">
        <v>39</v>
      </c>
      <c r="F11" s="8">
        <v>315</v>
      </c>
      <c r="G11" s="8">
        <v>328</v>
      </c>
      <c r="H11" s="8">
        <v>347</v>
      </c>
      <c r="I11" s="8">
        <v>327</v>
      </c>
      <c r="J11" s="8"/>
      <c r="K11" s="8"/>
      <c r="L11" s="8"/>
      <c r="M11" s="8"/>
      <c r="N11" s="8">
        <v>87</v>
      </c>
      <c r="O11" s="8">
        <v>93</v>
      </c>
      <c r="P11" s="8">
        <v>46</v>
      </c>
      <c r="Q11" s="8">
        <v>60</v>
      </c>
      <c r="R11" s="8">
        <v>36</v>
      </c>
      <c r="S11" s="8">
        <v>34</v>
      </c>
      <c r="T11" s="8">
        <v>39</v>
      </c>
      <c r="U11" s="8">
        <v>51</v>
      </c>
      <c r="V11" s="8">
        <v>41</v>
      </c>
      <c r="W11" s="8">
        <v>62</v>
      </c>
      <c r="X11" s="8">
        <v>48</v>
      </c>
      <c r="Y11" s="8">
        <v>21</v>
      </c>
      <c r="Z11" s="8">
        <v>2</v>
      </c>
      <c r="AA11" s="8">
        <v>8</v>
      </c>
      <c r="AB11" s="8">
        <v>2</v>
      </c>
      <c r="AC11" s="8">
        <v>3</v>
      </c>
      <c r="AD11" s="8">
        <v>2</v>
      </c>
      <c r="AE11" s="8">
        <f t="shared" si="0"/>
        <v>481</v>
      </c>
      <c r="AF11" s="8">
        <f t="shared" si="1"/>
        <v>605</v>
      </c>
      <c r="AG11" s="8">
        <f t="shared" si="2"/>
        <v>543</v>
      </c>
      <c r="AH11" s="8">
        <f t="shared" si="3"/>
        <v>503</v>
      </c>
    </row>
    <row r="12" spans="1:67" x14ac:dyDescent="0.35">
      <c r="A12" s="30" t="s">
        <v>303</v>
      </c>
      <c r="B12" s="8">
        <v>3</v>
      </c>
      <c r="C12" s="8">
        <v>658</v>
      </c>
      <c r="D12" s="8">
        <v>864</v>
      </c>
      <c r="E12" s="8">
        <v>939</v>
      </c>
      <c r="F12" s="8">
        <v>1464</v>
      </c>
      <c r="G12" s="8">
        <v>1835</v>
      </c>
      <c r="H12" s="8">
        <v>2202</v>
      </c>
      <c r="I12" s="8">
        <v>2730</v>
      </c>
      <c r="J12" s="8">
        <v>1</v>
      </c>
      <c r="K12" s="8"/>
      <c r="L12" s="8">
        <v>3</v>
      </c>
      <c r="M12" s="8">
        <v>2</v>
      </c>
      <c r="N12" s="8">
        <v>760</v>
      </c>
      <c r="O12" s="8">
        <v>924</v>
      </c>
      <c r="P12" s="8">
        <v>1227</v>
      </c>
      <c r="Q12" s="8">
        <v>963</v>
      </c>
      <c r="R12" s="8">
        <v>87</v>
      </c>
      <c r="S12" s="8">
        <v>121</v>
      </c>
      <c r="T12" s="8">
        <v>143</v>
      </c>
      <c r="U12" s="8">
        <v>157</v>
      </c>
      <c r="V12" s="8">
        <v>163</v>
      </c>
      <c r="W12" s="8">
        <v>178</v>
      </c>
      <c r="X12" s="8">
        <v>339</v>
      </c>
      <c r="Y12" s="8">
        <v>216</v>
      </c>
      <c r="Z12" s="8">
        <v>9</v>
      </c>
      <c r="AA12" s="8">
        <v>6</v>
      </c>
      <c r="AB12" s="8">
        <v>17</v>
      </c>
      <c r="AC12" s="8">
        <v>25</v>
      </c>
      <c r="AD12" s="8">
        <v>1</v>
      </c>
      <c r="AE12" s="8">
        <f t="shared" si="0"/>
        <v>2487</v>
      </c>
      <c r="AF12" s="8">
        <f t="shared" si="1"/>
        <v>3722</v>
      </c>
      <c r="AG12" s="8">
        <f t="shared" si="2"/>
        <v>4795</v>
      </c>
      <c r="AH12" s="8">
        <f t="shared" si="3"/>
        <v>5033</v>
      </c>
    </row>
    <row r="13" spans="1:67" x14ac:dyDescent="0.35">
      <c r="A13" s="59" t="s">
        <v>14</v>
      </c>
      <c r="B13" s="8">
        <f>SUM(B3:B12)</f>
        <v>4</v>
      </c>
      <c r="C13" s="8">
        <f t="shared" ref="C13:AB13" si="4">SUM(C3:C12)</f>
        <v>884</v>
      </c>
      <c r="D13" s="8">
        <f t="shared" si="4"/>
        <v>1035</v>
      </c>
      <c r="E13" s="8">
        <f>SUM(E3:E12)</f>
        <v>1059</v>
      </c>
      <c r="F13" s="8">
        <f t="shared" si="4"/>
        <v>2346</v>
      </c>
      <c r="G13" s="8">
        <f t="shared" si="4"/>
        <v>2826</v>
      </c>
      <c r="H13" s="8">
        <f t="shared" si="4"/>
        <v>3342</v>
      </c>
      <c r="I13" s="8">
        <f>SUM(I3:I12)</f>
        <v>3808</v>
      </c>
      <c r="J13" s="8">
        <f t="shared" si="4"/>
        <v>1</v>
      </c>
      <c r="K13" s="8">
        <f t="shared" si="4"/>
        <v>0</v>
      </c>
      <c r="L13" s="8">
        <f t="shared" si="4"/>
        <v>3</v>
      </c>
      <c r="M13" s="8">
        <v>3</v>
      </c>
      <c r="N13" s="8">
        <f t="shared" si="4"/>
        <v>1021</v>
      </c>
      <c r="O13" s="8">
        <f t="shared" si="4"/>
        <v>1222</v>
      </c>
      <c r="P13" s="8">
        <f>SUM(P3:P12)</f>
        <v>1386</v>
      </c>
      <c r="Q13" s="8">
        <f>SUM(Q3:Q12)</f>
        <v>1157</v>
      </c>
      <c r="R13" s="8">
        <f t="shared" si="4"/>
        <v>193</v>
      </c>
      <c r="S13" s="8">
        <f t="shared" si="4"/>
        <v>229</v>
      </c>
      <c r="T13" s="8">
        <f>SUM(T4:T12)</f>
        <v>259</v>
      </c>
      <c r="U13" s="8">
        <f>SUM(U4:U12)</f>
        <v>324</v>
      </c>
      <c r="V13" s="8">
        <f t="shared" si="4"/>
        <v>282</v>
      </c>
      <c r="W13" s="8">
        <f t="shared" si="4"/>
        <v>331</v>
      </c>
      <c r="X13" s="8">
        <f t="shared" si="4"/>
        <v>487</v>
      </c>
      <c r="Y13" s="8">
        <f>SUM(Y4:Y12)</f>
        <v>273</v>
      </c>
      <c r="Z13" s="8">
        <f t="shared" si="4"/>
        <v>13</v>
      </c>
      <c r="AA13" s="8">
        <f t="shared" si="4"/>
        <v>14</v>
      </c>
      <c r="AB13" s="8">
        <f t="shared" si="4"/>
        <v>28</v>
      </c>
      <c r="AC13" s="8">
        <f>SUM(AC5:AC12)</f>
        <v>33</v>
      </c>
      <c r="AD13" s="8">
        <f>SUM(AD11:AD12)</f>
        <v>3</v>
      </c>
      <c r="AE13" s="8">
        <f t="shared" si="0"/>
        <v>3860</v>
      </c>
      <c r="AF13" s="8">
        <f t="shared" si="1"/>
        <v>5506</v>
      </c>
      <c r="AG13" s="8">
        <f t="shared" si="2"/>
        <v>6540</v>
      </c>
      <c r="AH13" s="8">
        <f t="shared" si="3"/>
        <v>6660</v>
      </c>
    </row>
    <row r="15" spans="1:67" x14ac:dyDescent="0.35">
      <c r="A15" s="153"/>
      <c r="B15" s="225" t="s">
        <v>3</v>
      </c>
      <c r="C15" s="225"/>
      <c r="D15" s="225"/>
      <c r="E15" s="225"/>
      <c r="F15" s="225"/>
      <c r="G15" s="225"/>
      <c r="H15" s="225"/>
      <c r="I15" s="225"/>
      <c r="J15" s="225" t="s">
        <v>4</v>
      </c>
      <c r="K15" s="225"/>
      <c r="L15" s="225"/>
      <c r="M15" s="225"/>
      <c r="N15" s="225"/>
      <c r="O15" s="225"/>
      <c r="P15" s="225"/>
      <c r="Q15" s="225"/>
      <c r="R15" s="225" t="s">
        <v>5</v>
      </c>
      <c r="S15" s="225"/>
      <c r="T15" s="225"/>
      <c r="U15" s="225"/>
      <c r="V15" s="225"/>
      <c r="W15" s="225"/>
      <c r="X15" s="225"/>
      <c r="Y15" s="225"/>
      <c r="Z15" s="225" t="s">
        <v>7</v>
      </c>
      <c r="AA15" s="225"/>
      <c r="AB15" s="225"/>
      <c r="AC15" s="225"/>
      <c r="AD15" s="225"/>
      <c r="AE15" s="225"/>
      <c r="AF15" s="225"/>
      <c r="AG15" s="225"/>
      <c r="AH15" s="225" t="s">
        <v>8</v>
      </c>
      <c r="AI15" s="225"/>
      <c r="AJ15" s="225"/>
      <c r="AK15" s="225"/>
      <c r="AL15" s="225"/>
      <c r="AM15" s="225"/>
      <c r="AN15" s="225"/>
      <c r="AO15" s="225"/>
      <c r="AP15" s="225" t="s">
        <v>12</v>
      </c>
      <c r="AQ15" s="225"/>
      <c r="AR15" s="225"/>
      <c r="AS15" s="225"/>
      <c r="AT15" s="225"/>
      <c r="AU15" s="225"/>
      <c r="AV15" s="225"/>
      <c r="AW15" s="225"/>
      <c r="AX15" s="225" t="s">
        <v>13</v>
      </c>
      <c r="AY15" s="225"/>
      <c r="AZ15" s="225"/>
      <c r="BA15" s="225"/>
      <c r="BB15" s="225"/>
      <c r="BC15" s="225"/>
      <c r="BD15" s="225"/>
      <c r="BE15" s="225"/>
      <c r="BF15" s="176" t="s">
        <v>43</v>
      </c>
      <c r="BG15" s="179"/>
      <c r="BH15" s="236" t="s">
        <v>304</v>
      </c>
      <c r="BI15" s="237"/>
      <c r="BJ15" s="237"/>
      <c r="BK15" s="237"/>
      <c r="BL15" s="237"/>
      <c r="BM15" s="237"/>
      <c r="BN15" s="237"/>
      <c r="BO15" s="238"/>
    </row>
    <row r="16" spans="1:67" x14ac:dyDescent="0.35">
      <c r="A16" s="180" t="s">
        <v>305</v>
      </c>
      <c r="B16" s="176" t="s">
        <v>15</v>
      </c>
      <c r="C16" s="176" t="s">
        <v>20</v>
      </c>
      <c r="D16" s="176" t="s">
        <v>16</v>
      </c>
      <c r="E16" s="176" t="s">
        <v>20</v>
      </c>
      <c r="F16" s="176" t="s">
        <v>17</v>
      </c>
      <c r="G16" s="176" t="s">
        <v>20</v>
      </c>
      <c r="H16" s="176" t="s">
        <v>18</v>
      </c>
      <c r="I16" s="176" t="s">
        <v>20</v>
      </c>
      <c r="J16" s="176" t="s">
        <v>15</v>
      </c>
      <c r="K16" s="176" t="s">
        <v>20</v>
      </c>
      <c r="L16" s="176" t="s">
        <v>16</v>
      </c>
      <c r="M16" s="176" t="s">
        <v>20</v>
      </c>
      <c r="N16" s="176" t="s">
        <v>17</v>
      </c>
      <c r="O16" s="176" t="s">
        <v>20</v>
      </c>
      <c r="P16" s="176" t="s">
        <v>18</v>
      </c>
      <c r="Q16" s="176" t="s">
        <v>20</v>
      </c>
      <c r="R16" s="176" t="s">
        <v>15</v>
      </c>
      <c r="S16" s="176" t="s">
        <v>20</v>
      </c>
      <c r="T16" s="176" t="s">
        <v>16</v>
      </c>
      <c r="U16" s="176" t="s">
        <v>20</v>
      </c>
      <c r="V16" s="176" t="s">
        <v>17</v>
      </c>
      <c r="W16" s="176" t="s">
        <v>20</v>
      </c>
      <c r="X16" s="176" t="s">
        <v>18</v>
      </c>
      <c r="Y16" s="176" t="s">
        <v>20</v>
      </c>
      <c r="Z16" s="176" t="s">
        <v>15</v>
      </c>
      <c r="AA16" s="176" t="s">
        <v>20</v>
      </c>
      <c r="AB16" s="176" t="s">
        <v>16</v>
      </c>
      <c r="AC16" s="176" t="s">
        <v>20</v>
      </c>
      <c r="AD16" s="176" t="s">
        <v>17</v>
      </c>
      <c r="AE16" s="176" t="s">
        <v>20</v>
      </c>
      <c r="AF16" s="176" t="s">
        <v>18</v>
      </c>
      <c r="AG16" s="176" t="s">
        <v>20</v>
      </c>
      <c r="AH16" s="176" t="s">
        <v>15</v>
      </c>
      <c r="AI16" s="176" t="s">
        <v>20</v>
      </c>
      <c r="AJ16" s="176" t="s">
        <v>16</v>
      </c>
      <c r="AK16" s="176" t="s">
        <v>20</v>
      </c>
      <c r="AL16" s="176" t="s">
        <v>17</v>
      </c>
      <c r="AM16" s="176" t="s">
        <v>20</v>
      </c>
      <c r="AN16" s="176" t="s">
        <v>18</v>
      </c>
      <c r="AO16" s="176" t="s">
        <v>20</v>
      </c>
      <c r="AP16" s="176" t="s">
        <v>15</v>
      </c>
      <c r="AQ16" s="176" t="s">
        <v>20</v>
      </c>
      <c r="AR16" s="176" t="s">
        <v>16</v>
      </c>
      <c r="AS16" s="176" t="s">
        <v>20</v>
      </c>
      <c r="AT16" s="176" t="s">
        <v>17</v>
      </c>
      <c r="AU16" s="176" t="s">
        <v>20</v>
      </c>
      <c r="AV16" s="176" t="s">
        <v>18</v>
      </c>
      <c r="AW16" s="176" t="s">
        <v>20</v>
      </c>
      <c r="AX16" s="176" t="s">
        <v>15</v>
      </c>
      <c r="AY16" s="176" t="s">
        <v>20</v>
      </c>
      <c r="AZ16" s="176" t="s">
        <v>16</v>
      </c>
      <c r="BA16" s="176" t="s">
        <v>20</v>
      </c>
      <c r="BB16" s="176" t="s">
        <v>17</v>
      </c>
      <c r="BC16" s="176" t="s">
        <v>20</v>
      </c>
      <c r="BD16" s="176" t="s">
        <v>18</v>
      </c>
      <c r="BE16" s="176" t="s">
        <v>20</v>
      </c>
      <c r="BF16" s="176" t="s">
        <v>18</v>
      </c>
      <c r="BG16" s="179" t="s">
        <v>20</v>
      </c>
      <c r="BH16" s="176" t="s">
        <v>15</v>
      </c>
      <c r="BI16" s="176" t="s">
        <v>20</v>
      </c>
      <c r="BJ16" s="176" t="s">
        <v>16</v>
      </c>
      <c r="BK16" s="176" t="s">
        <v>20</v>
      </c>
      <c r="BL16" s="176" t="s">
        <v>17</v>
      </c>
      <c r="BM16" s="176" t="s">
        <v>20</v>
      </c>
      <c r="BN16" s="176" t="s">
        <v>18</v>
      </c>
      <c r="BO16" s="176" t="s">
        <v>20</v>
      </c>
    </row>
    <row r="17" spans="1:67" x14ac:dyDescent="0.35">
      <c r="A17" s="181" t="s">
        <v>306</v>
      </c>
      <c r="B17" s="153">
        <v>1</v>
      </c>
      <c r="C17" s="160">
        <f>B17/B$20</f>
        <v>0.25</v>
      </c>
      <c r="D17" s="153">
        <v>558</v>
      </c>
      <c r="E17" s="160">
        <f>D17/D$20</f>
        <v>0.63122171945701355</v>
      </c>
      <c r="F17" s="153">
        <v>654</v>
      </c>
      <c r="G17" s="160">
        <f>F17/F$20</f>
        <v>0.63188405797101455</v>
      </c>
      <c r="H17" s="182">
        <v>700</v>
      </c>
      <c r="I17" s="160">
        <f>H17/H$20</f>
        <v>0.66100094428706324</v>
      </c>
      <c r="J17" s="153">
        <v>1350</v>
      </c>
      <c r="K17" s="160">
        <f>J17/J$20</f>
        <v>0.57544757033248084</v>
      </c>
      <c r="L17" s="153">
        <v>1602</v>
      </c>
      <c r="M17" s="160">
        <f>L17/L$20</f>
        <v>0.56687898089171973</v>
      </c>
      <c r="N17" s="153">
        <v>1846</v>
      </c>
      <c r="O17" s="160">
        <f>N17/N$20</f>
        <v>0.55236385397965293</v>
      </c>
      <c r="P17" s="177">
        <v>2215</v>
      </c>
      <c r="Q17" s="160">
        <f>P17/P$20</f>
        <v>0.58167016806722693</v>
      </c>
      <c r="R17" s="153">
        <v>1</v>
      </c>
      <c r="S17" s="160">
        <f>R17/R$20</f>
        <v>1</v>
      </c>
      <c r="T17" s="153"/>
      <c r="U17" s="160">
        <f>T17/T$20</f>
        <v>0</v>
      </c>
      <c r="V17" s="153">
        <v>3</v>
      </c>
      <c r="W17" s="160">
        <f>V17/V$20</f>
        <v>1</v>
      </c>
      <c r="X17" s="177">
        <v>1</v>
      </c>
      <c r="Y17" s="160">
        <f>1/3</f>
        <v>0.33333333333333331</v>
      </c>
      <c r="Z17" s="153">
        <v>530</v>
      </c>
      <c r="AA17" s="160">
        <f>Z17/Z$20</f>
        <v>0.51909892262487756</v>
      </c>
      <c r="AB17" s="153">
        <v>643</v>
      </c>
      <c r="AC17" s="160">
        <f>AB17/AB$20</f>
        <v>0.52618657937806879</v>
      </c>
      <c r="AD17" s="153">
        <v>740</v>
      </c>
      <c r="AE17" s="160">
        <f>AD17/AD$20</f>
        <v>0.53391053391053389</v>
      </c>
      <c r="AF17" s="177">
        <v>662</v>
      </c>
      <c r="AG17" s="160">
        <f>AF17/AF$20</f>
        <v>0.57216940363007773</v>
      </c>
      <c r="AH17" s="153">
        <v>115</v>
      </c>
      <c r="AI17" s="160">
        <f>AH17/AH$20</f>
        <v>0.59585492227979275</v>
      </c>
      <c r="AJ17" s="153">
        <v>134</v>
      </c>
      <c r="AK17" s="160">
        <f>AJ17/AJ$20</f>
        <v>0.58515283842794763</v>
      </c>
      <c r="AL17" s="153">
        <v>139</v>
      </c>
      <c r="AM17" s="160">
        <f>AL17/AL$20</f>
        <v>0.53667953667953672</v>
      </c>
      <c r="AN17" s="177">
        <v>200</v>
      </c>
      <c r="AO17" s="160">
        <f>AN17/AN$20</f>
        <v>0.61728395061728392</v>
      </c>
      <c r="AP17" s="153">
        <v>175</v>
      </c>
      <c r="AQ17" s="160">
        <f>AP17/AP$20</f>
        <v>0.62056737588652477</v>
      </c>
      <c r="AR17" s="153">
        <v>178</v>
      </c>
      <c r="AS17" s="160">
        <f>AR17/AR$20</f>
        <v>0.53776435045317217</v>
      </c>
      <c r="AT17" s="153">
        <v>262</v>
      </c>
      <c r="AU17" s="160">
        <f>AT17/AT$20</f>
        <v>0.53798767967145789</v>
      </c>
      <c r="AV17" s="177">
        <v>159</v>
      </c>
      <c r="AW17" s="160">
        <f>AV17/AV$20</f>
        <v>0.58241758241758246</v>
      </c>
      <c r="AX17" s="153">
        <v>9</v>
      </c>
      <c r="AY17" s="160">
        <f>AX17/AX$20</f>
        <v>0.69230769230769229</v>
      </c>
      <c r="AZ17" s="153">
        <v>9</v>
      </c>
      <c r="BA17" s="160">
        <f>AZ17/AZ$20</f>
        <v>0.6428571428571429</v>
      </c>
      <c r="BB17" s="153">
        <v>13</v>
      </c>
      <c r="BC17" s="160">
        <f>BB17/BB$20</f>
        <v>0.4642857142857143</v>
      </c>
      <c r="BD17" s="177">
        <v>15</v>
      </c>
      <c r="BE17" s="160">
        <f>BD17/BD$20</f>
        <v>0.45454545454545453</v>
      </c>
      <c r="BF17" s="182">
        <v>3</v>
      </c>
      <c r="BG17" s="160">
        <f>3/3</f>
        <v>1</v>
      </c>
      <c r="BH17" s="153">
        <v>2181</v>
      </c>
      <c r="BI17" s="160">
        <f>BH17/BH$20</f>
        <v>0.56502590673575126</v>
      </c>
      <c r="BJ17" s="153">
        <f>D17+L17+T17+AB17+AJ17+AR17+AZ17</f>
        <v>3124</v>
      </c>
      <c r="BK17" s="160">
        <f>BJ17/BJ$20</f>
        <v>0.56727800980570187</v>
      </c>
      <c r="BL17" s="153">
        <f>F17+N17+V17+AD17+AL17+AT17+BB17</f>
        <v>3657</v>
      </c>
      <c r="BM17" s="160">
        <f>BL17/BL$20</f>
        <v>0.55917431192660549</v>
      </c>
      <c r="BN17" s="178">
        <f>H17+P17+X17+AF17+AN17+AV17+BD17+BF17</f>
        <v>3955</v>
      </c>
      <c r="BO17" s="154">
        <f>BN17/BN$20</f>
        <v>0.59384384384384381</v>
      </c>
    </row>
    <row r="18" spans="1:67" x14ac:dyDescent="0.35">
      <c r="A18" s="181" t="s">
        <v>307</v>
      </c>
      <c r="B18" s="153">
        <v>3</v>
      </c>
      <c r="C18" s="160">
        <f t="shared" ref="C18:C20" si="5">B18/B$20</f>
        <v>0.75</v>
      </c>
      <c r="D18" s="153">
        <v>326</v>
      </c>
      <c r="E18" s="160">
        <f t="shared" ref="E18:E19" si="6">D18/D$20</f>
        <v>0.36877828054298645</v>
      </c>
      <c r="F18" s="153">
        <v>381</v>
      </c>
      <c r="G18" s="160">
        <f t="shared" ref="G18:G20" si="7">F18/F$20</f>
        <v>0.36811594202898551</v>
      </c>
      <c r="H18" s="182">
        <v>359</v>
      </c>
      <c r="I18" s="160">
        <f t="shared" ref="I18:I20" si="8">H18/H$20</f>
        <v>0.33899905571293676</v>
      </c>
      <c r="J18" s="153">
        <v>996</v>
      </c>
      <c r="K18" s="160">
        <f t="shared" ref="K18:K20" si="9">J18/J$20</f>
        <v>0.42455242966751916</v>
      </c>
      <c r="L18" s="153">
        <v>1224</v>
      </c>
      <c r="M18" s="160">
        <f t="shared" ref="M18:M20" si="10">L18/L$20</f>
        <v>0.43312101910828027</v>
      </c>
      <c r="N18" s="153">
        <v>1496</v>
      </c>
      <c r="O18" s="160">
        <f t="shared" ref="O18:O20" si="11">N18/N$20</f>
        <v>0.44763614602034707</v>
      </c>
      <c r="P18" s="177">
        <v>1593</v>
      </c>
      <c r="Q18" s="160">
        <f t="shared" ref="Q18:Q20" si="12">P18/P$20</f>
        <v>0.41832983193277312</v>
      </c>
      <c r="R18" s="153"/>
      <c r="S18" s="160">
        <f t="shared" ref="S18:S20" si="13">R18/R$20</f>
        <v>0</v>
      </c>
      <c r="T18" s="153">
        <v>1</v>
      </c>
      <c r="U18" s="160">
        <f t="shared" ref="U18:U20" si="14">T18/T$20</f>
        <v>1</v>
      </c>
      <c r="V18" s="153"/>
      <c r="W18" s="160">
        <f t="shared" ref="W18:W20" si="15">V18/V$20</f>
        <v>0</v>
      </c>
      <c r="X18" s="177">
        <v>2</v>
      </c>
      <c r="Y18" s="160">
        <f>2/3</f>
        <v>0.66666666666666663</v>
      </c>
      <c r="Z18" s="153">
        <v>491</v>
      </c>
      <c r="AA18" s="160">
        <f t="shared" ref="AA18:AA20" si="16">Z18/Z$20</f>
        <v>0.48090107737512244</v>
      </c>
      <c r="AB18" s="153">
        <v>579</v>
      </c>
      <c r="AC18" s="160">
        <f t="shared" ref="AC18:AC20" si="17">AB18/AB$20</f>
        <v>0.47381342062193127</v>
      </c>
      <c r="AD18" s="153">
        <v>646</v>
      </c>
      <c r="AE18" s="160">
        <f t="shared" ref="AE18:AE20" si="18">AD18/AD$20</f>
        <v>0.46608946608946611</v>
      </c>
      <c r="AF18" s="177">
        <v>495</v>
      </c>
      <c r="AG18" s="160">
        <f t="shared" ref="AG18:AG20" si="19">AF18/AF$20</f>
        <v>0.42783059636992221</v>
      </c>
      <c r="AH18" s="153">
        <v>78</v>
      </c>
      <c r="AI18" s="160">
        <f t="shared" ref="AI18:AI20" si="20">AH18/AH$20</f>
        <v>0.40414507772020725</v>
      </c>
      <c r="AJ18" s="153">
        <v>95</v>
      </c>
      <c r="AK18" s="160">
        <f t="shared" ref="AK18:AK20" si="21">AJ18/AJ$20</f>
        <v>0.41484716157205243</v>
      </c>
      <c r="AL18" s="153">
        <v>120</v>
      </c>
      <c r="AM18" s="160">
        <f t="shared" ref="AM18:AM20" si="22">AL18/AL$20</f>
        <v>0.46332046332046334</v>
      </c>
      <c r="AN18" s="177">
        <v>124</v>
      </c>
      <c r="AO18" s="160">
        <f t="shared" ref="AO18:AO20" si="23">AN18/AN$20</f>
        <v>0.38271604938271603</v>
      </c>
      <c r="AP18" s="153">
        <v>107</v>
      </c>
      <c r="AQ18" s="160">
        <f t="shared" ref="AQ18:AQ20" si="24">AP18/AP$20</f>
        <v>0.37943262411347517</v>
      </c>
      <c r="AR18" s="153">
        <v>153</v>
      </c>
      <c r="AS18" s="160">
        <f t="shared" ref="AS18:AS20" si="25">AR18/AR$20</f>
        <v>0.46223564954682778</v>
      </c>
      <c r="AT18" s="153">
        <v>224</v>
      </c>
      <c r="AU18" s="160">
        <f t="shared" ref="AU18:AU20" si="26">AT18/AT$20</f>
        <v>0.45995893223819301</v>
      </c>
      <c r="AV18" s="177">
        <v>114</v>
      </c>
      <c r="AW18" s="160">
        <f t="shared" ref="AW18:AW20" si="27">AV18/AV$20</f>
        <v>0.4175824175824176</v>
      </c>
      <c r="AX18" s="153">
        <v>4</v>
      </c>
      <c r="AY18" s="160">
        <f t="shared" ref="AY18:AY20" si="28">AX18/AX$20</f>
        <v>0.30769230769230771</v>
      </c>
      <c r="AZ18" s="153">
        <v>5</v>
      </c>
      <c r="BA18" s="160">
        <f t="shared" ref="BA18:BA20" si="29">AZ18/AZ$20</f>
        <v>0.35714285714285715</v>
      </c>
      <c r="BB18" s="153">
        <v>15</v>
      </c>
      <c r="BC18" s="160">
        <f t="shared" ref="BC18:BC20" si="30">BB18/BB$20</f>
        <v>0.5357142857142857</v>
      </c>
      <c r="BD18" s="177">
        <v>18</v>
      </c>
      <c r="BE18" s="160">
        <f t="shared" ref="BE18:BE20" si="31">BD18/BD$20</f>
        <v>0.54545454545454541</v>
      </c>
      <c r="BF18" s="182"/>
      <c r="BG18" s="182"/>
      <c r="BH18" s="153">
        <v>1679</v>
      </c>
      <c r="BI18" s="160">
        <f>BH18/BH$20</f>
        <v>0.43497409326424868</v>
      </c>
      <c r="BJ18" s="153">
        <f>D18+L18+T18+AB18+AJ18+AR18+AZ18</f>
        <v>2383</v>
      </c>
      <c r="BK18" s="160">
        <f>BJ18/BJ$20</f>
        <v>0.43272199019429819</v>
      </c>
      <c r="BL18" s="153">
        <f>F18+N18+V18+AD18+AL18+AT18+BB18</f>
        <v>2882</v>
      </c>
      <c r="BM18" s="160">
        <f>BL18/BL$20</f>
        <v>0.44067278287461775</v>
      </c>
      <c r="BN18" s="178">
        <f>H18+P18+X18+AF18+AN18+AV18+BD18+BF18</f>
        <v>2705</v>
      </c>
      <c r="BO18" s="154">
        <f t="shared" ref="BO18:BO20" si="32">BN18/BN$20</f>
        <v>0.40615615615615613</v>
      </c>
    </row>
    <row r="19" spans="1:67" x14ac:dyDescent="0.35">
      <c r="A19" s="181" t="s">
        <v>308</v>
      </c>
      <c r="B19" s="153"/>
      <c r="C19" s="160">
        <f t="shared" si="5"/>
        <v>0</v>
      </c>
      <c r="D19" s="153"/>
      <c r="E19" s="160">
        <f t="shared" si="6"/>
        <v>0</v>
      </c>
      <c r="F19" s="153"/>
      <c r="G19" s="160">
        <f t="shared" si="7"/>
        <v>0</v>
      </c>
      <c r="H19" s="182"/>
      <c r="I19" s="160">
        <f t="shared" si="8"/>
        <v>0</v>
      </c>
      <c r="J19" s="153"/>
      <c r="K19" s="160">
        <f t="shared" si="9"/>
        <v>0</v>
      </c>
      <c r="L19" s="153"/>
      <c r="M19" s="160">
        <f t="shared" si="10"/>
        <v>0</v>
      </c>
      <c r="N19" s="153"/>
      <c r="O19" s="160">
        <f t="shared" si="11"/>
        <v>0</v>
      </c>
      <c r="P19" s="183"/>
      <c r="Q19" s="160">
        <f t="shared" si="12"/>
        <v>0</v>
      </c>
      <c r="R19" s="153"/>
      <c r="S19" s="160">
        <f t="shared" si="13"/>
        <v>0</v>
      </c>
      <c r="T19" s="153"/>
      <c r="U19" s="160">
        <f t="shared" si="14"/>
        <v>0</v>
      </c>
      <c r="V19" s="153"/>
      <c r="W19" s="160">
        <f t="shared" si="15"/>
        <v>0</v>
      </c>
      <c r="X19" s="177"/>
      <c r="Y19" s="160"/>
      <c r="Z19" s="153"/>
      <c r="AA19" s="160">
        <f t="shared" si="16"/>
        <v>0</v>
      </c>
      <c r="AB19" s="153"/>
      <c r="AC19" s="160">
        <f t="shared" si="17"/>
        <v>0</v>
      </c>
      <c r="AD19" s="153">
        <v>0</v>
      </c>
      <c r="AE19" s="160">
        <f t="shared" si="18"/>
        <v>0</v>
      </c>
      <c r="AF19" s="177"/>
      <c r="AG19" s="160">
        <f t="shared" si="19"/>
        <v>0</v>
      </c>
      <c r="AH19" s="153"/>
      <c r="AI19" s="160">
        <f t="shared" si="20"/>
        <v>0</v>
      </c>
      <c r="AJ19" s="153"/>
      <c r="AK19" s="160">
        <f t="shared" si="21"/>
        <v>0</v>
      </c>
      <c r="AL19" s="153"/>
      <c r="AM19" s="160">
        <f t="shared" si="22"/>
        <v>0</v>
      </c>
      <c r="AN19" s="183"/>
      <c r="AO19" s="160">
        <f t="shared" si="23"/>
        <v>0</v>
      </c>
      <c r="AP19" s="153"/>
      <c r="AQ19" s="160">
        <f t="shared" si="24"/>
        <v>0</v>
      </c>
      <c r="AR19" s="153"/>
      <c r="AS19" s="160">
        <f t="shared" si="25"/>
        <v>0</v>
      </c>
      <c r="AT19" s="153">
        <v>1</v>
      </c>
      <c r="AU19" s="160">
        <f t="shared" si="26"/>
        <v>2.0533880903490761E-3</v>
      </c>
      <c r="AV19" s="177"/>
      <c r="AW19" s="160">
        <f t="shared" si="27"/>
        <v>0</v>
      </c>
      <c r="AX19" s="153"/>
      <c r="AY19" s="160">
        <f t="shared" si="28"/>
        <v>0</v>
      </c>
      <c r="AZ19" s="153"/>
      <c r="BA19" s="160">
        <f t="shared" si="29"/>
        <v>0</v>
      </c>
      <c r="BB19" s="153"/>
      <c r="BC19" s="160">
        <f t="shared" si="30"/>
        <v>0</v>
      </c>
      <c r="BD19" s="177"/>
      <c r="BE19" s="160">
        <f t="shared" si="31"/>
        <v>0</v>
      </c>
      <c r="BF19" s="182"/>
      <c r="BG19" s="182"/>
      <c r="BH19" s="153">
        <v>0</v>
      </c>
      <c r="BI19" s="160">
        <f>BH19/BH$20</f>
        <v>0</v>
      </c>
      <c r="BJ19" s="153">
        <f>D19+L19+T19+AB19+AJ19+AR19+AZ19</f>
        <v>0</v>
      </c>
      <c r="BK19" s="160">
        <f>BJ19/BJ$20</f>
        <v>0</v>
      </c>
      <c r="BL19" s="153">
        <f>F19+N19+V19+AD19+AL19+AT19+BB19</f>
        <v>1</v>
      </c>
      <c r="BM19" s="160">
        <f>BL19/BL$20</f>
        <v>1.529051987767584E-4</v>
      </c>
      <c r="BN19" s="178">
        <f>H19+P19+X19+AF19+AN19+AV19+BD19+BF19</f>
        <v>0</v>
      </c>
      <c r="BO19" s="154">
        <f t="shared" si="32"/>
        <v>0</v>
      </c>
    </row>
    <row r="20" spans="1:67" x14ac:dyDescent="0.35">
      <c r="A20" s="181" t="s">
        <v>14</v>
      </c>
      <c r="B20" s="153">
        <f>SUM(B17:B19)</f>
        <v>4</v>
      </c>
      <c r="C20" s="160">
        <f t="shared" si="5"/>
        <v>1</v>
      </c>
      <c r="D20" s="153">
        <f t="shared" ref="D20:R20" si="33">SUM(D17:D19)</f>
        <v>884</v>
      </c>
      <c r="E20" s="154">
        <f>SUM(E17:E19)</f>
        <v>1</v>
      </c>
      <c r="F20" s="153">
        <f t="shared" si="33"/>
        <v>1035</v>
      </c>
      <c r="G20" s="160">
        <f t="shared" si="7"/>
        <v>1</v>
      </c>
      <c r="H20" s="182">
        <f>SUM(H17:H19)</f>
        <v>1059</v>
      </c>
      <c r="I20" s="160">
        <f t="shared" si="8"/>
        <v>1</v>
      </c>
      <c r="J20" s="153">
        <f t="shared" si="33"/>
        <v>2346</v>
      </c>
      <c r="K20" s="160">
        <f t="shared" si="9"/>
        <v>1</v>
      </c>
      <c r="L20" s="153">
        <f t="shared" si="33"/>
        <v>2826</v>
      </c>
      <c r="M20" s="160">
        <f t="shared" si="10"/>
        <v>1</v>
      </c>
      <c r="N20" s="153">
        <f t="shared" si="33"/>
        <v>3342</v>
      </c>
      <c r="O20" s="160">
        <f t="shared" si="11"/>
        <v>1</v>
      </c>
      <c r="P20" s="177">
        <f>SUM(P17:P19)</f>
        <v>3808</v>
      </c>
      <c r="Q20" s="160">
        <f t="shared" si="12"/>
        <v>1</v>
      </c>
      <c r="R20" s="153">
        <f t="shared" si="33"/>
        <v>1</v>
      </c>
      <c r="S20" s="160">
        <f t="shared" si="13"/>
        <v>1</v>
      </c>
      <c r="T20" s="153">
        <f>SUM(T17:T19)</f>
        <v>1</v>
      </c>
      <c r="U20" s="160">
        <f t="shared" si="14"/>
        <v>1</v>
      </c>
      <c r="V20" s="153">
        <f>SUM(V17:V19)</f>
        <v>3</v>
      </c>
      <c r="W20" s="160">
        <f t="shared" si="15"/>
        <v>1</v>
      </c>
      <c r="X20" s="178">
        <v>3</v>
      </c>
      <c r="Y20" s="160">
        <f>SUM(Y17:Y19)</f>
        <v>1</v>
      </c>
      <c r="Z20" s="153">
        <f>SUM(Z17:Z19)</f>
        <v>1021</v>
      </c>
      <c r="AA20" s="160">
        <f t="shared" si="16"/>
        <v>1</v>
      </c>
      <c r="AB20" s="153">
        <f>SUM(AB17:AB19)</f>
        <v>1222</v>
      </c>
      <c r="AC20" s="160">
        <f t="shared" si="17"/>
        <v>1</v>
      </c>
      <c r="AD20" s="153">
        <f>SUM(AD17:AD19)</f>
        <v>1386</v>
      </c>
      <c r="AE20" s="160">
        <f t="shared" si="18"/>
        <v>1</v>
      </c>
      <c r="AF20" s="177">
        <f>SUM(AF17:AF19)</f>
        <v>1157</v>
      </c>
      <c r="AG20" s="160">
        <f t="shared" si="19"/>
        <v>1</v>
      </c>
      <c r="AH20" s="153">
        <f>SUM(AH17:AH19)</f>
        <v>193</v>
      </c>
      <c r="AI20" s="160">
        <f t="shared" si="20"/>
        <v>1</v>
      </c>
      <c r="AJ20" s="153">
        <f>SUM(AJ17:AJ19)</f>
        <v>229</v>
      </c>
      <c r="AK20" s="160">
        <f t="shared" si="21"/>
        <v>1</v>
      </c>
      <c r="AL20" s="153">
        <f>SUM(AL17:AL19)</f>
        <v>259</v>
      </c>
      <c r="AM20" s="160">
        <f t="shared" si="22"/>
        <v>1</v>
      </c>
      <c r="AN20" s="177">
        <f>SUM(AN17:AN18)</f>
        <v>324</v>
      </c>
      <c r="AO20" s="160">
        <f t="shared" si="23"/>
        <v>1</v>
      </c>
      <c r="AP20" s="153">
        <f>SUM(AP17:AP19)</f>
        <v>282</v>
      </c>
      <c r="AQ20" s="160">
        <f t="shared" si="24"/>
        <v>1</v>
      </c>
      <c r="AR20" s="153">
        <f>SUM(AR17:AR19)</f>
        <v>331</v>
      </c>
      <c r="AS20" s="160">
        <f t="shared" si="25"/>
        <v>1</v>
      </c>
      <c r="AT20" s="153">
        <f>SUM(AT17:AT19)</f>
        <v>487</v>
      </c>
      <c r="AU20" s="160">
        <f t="shared" si="26"/>
        <v>1</v>
      </c>
      <c r="AV20" s="177">
        <f>SUM(AV17:AV19)</f>
        <v>273</v>
      </c>
      <c r="AW20" s="160">
        <f t="shared" si="27"/>
        <v>1</v>
      </c>
      <c r="AX20" s="153">
        <f>SUM(AX17:AX19)</f>
        <v>13</v>
      </c>
      <c r="AY20" s="160">
        <f t="shared" si="28"/>
        <v>1</v>
      </c>
      <c r="AZ20" s="153">
        <f>SUM(AZ17:AZ19)</f>
        <v>14</v>
      </c>
      <c r="BA20" s="160">
        <f t="shared" si="29"/>
        <v>1</v>
      </c>
      <c r="BB20" s="153">
        <f>SUM(BB17:BB19)</f>
        <v>28</v>
      </c>
      <c r="BC20" s="160">
        <f t="shared" si="30"/>
        <v>1</v>
      </c>
      <c r="BD20" s="177">
        <f>SUM(BD17:BD18)</f>
        <v>33</v>
      </c>
      <c r="BE20" s="160">
        <f t="shared" si="31"/>
        <v>1</v>
      </c>
      <c r="BF20" s="182">
        <v>3</v>
      </c>
      <c r="BG20" s="160">
        <v>1</v>
      </c>
      <c r="BH20" s="153">
        <f>SUM(BH17:BH19)</f>
        <v>3860</v>
      </c>
      <c r="BI20" s="160">
        <f>BH20/BH$20</f>
        <v>1</v>
      </c>
      <c r="BJ20" s="153">
        <f>D20+L20+T20+AB20+AJ20+AR20+AZ20</f>
        <v>5507</v>
      </c>
      <c r="BK20" s="160">
        <f>BJ20/BJ$20</f>
        <v>1</v>
      </c>
      <c r="BL20" s="153">
        <f>F20+N20+V20+AD20+AL20+AT20+BB20</f>
        <v>6540</v>
      </c>
      <c r="BM20" s="160">
        <f>BL20/BL$20</f>
        <v>1</v>
      </c>
      <c r="BN20" s="178">
        <f>H20+P20+X20+AF20+AN20+AV20+BD20+BF20</f>
        <v>6660</v>
      </c>
      <c r="BO20" s="154">
        <f t="shared" si="32"/>
        <v>1</v>
      </c>
    </row>
    <row r="23" spans="1:67" x14ac:dyDescent="0.35">
      <c r="A23" s="233" t="s">
        <v>309</v>
      </c>
      <c r="B23" s="234" t="s">
        <v>3</v>
      </c>
      <c r="C23" s="234"/>
      <c r="D23" s="234"/>
      <c r="E23" s="234"/>
      <c r="F23" s="234" t="s">
        <v>4</v>
      </c>
      <c r="G23" s="234"/>
      <c r="H23" s="234"/>
      <c r="I23" s="234"/>
      <c r="J23" s="234" t="s">
        <v>5</v>
      </c>
      <c r="K23" s="234"/>
      <c r="L23" s="234"/>
      <c r="M23" s="234"/>
      <c r="N23" s="234" t="s">
        <v>7</v>
      </c>
      <c r="O23" s="234"/>
      <c r="P23" s="234"/>
      <c r="Q23" s="234"/>
      <c r="R23" s="234" t="s">
        <v>8</v>
      </c>
      <c r="S23" s="234"/>
      <c r="T23" s="234"/>
      <c r="U23" s="234"/>
      <c r="V23" s="234" t="s">
        <v>12</v>
      </c>
      <c r="W23" s="234"/>
      <c r="X23" s="234"/>
      <c r="Y23" s="234"/>
      <c r="Z23" s="234" t="s">
        <v>13</v>
      </c>
      <c r="AA23" s="234"/>
      <c r="AB23" s="234"/>
      <c r="AC23" s="234"/>
      <c r="AD23" s="235" t="s">
        <v>43</v>
      </c>
      <c r="AE23" s="1"/>
      <c r="AI23" s="1"/>
      <c r="AJ23" s="1"/>
      <c r="AK23" s="1"/>
      <c r="AM23" s="1"/>
      <c r="AN23" s="1"/>
      <c r="AO23" s="1"/>
      <c r="AP23" s="1"/>
      <c r="AQ23" s="1"/>
      <c r="AS23" s="1"/>
      <c r="AT23" s="1"/>
      <c r="AU23" s="1"/>
      <c r="AV23" s="1"/>
      <c r="AW23" s="1"/>
    </row>
    <row r="24" spans="1:67" x14ac:dyDescent="0.35">
      <c r="A24" s="233"/>
      <c r="B24" s="31" t="s">
        <v>15</v>
      </c>
      <c r="C24" s="31" t="s">
        <v>16</v>
      </c>
      <c r="D24" s="31" t="s">
        <v>17</v>
      </c>
      <c r="E24" s="31" t="s">
        <v>18</v>
      </c>
      <c r="F24" s="31" t="s">
        <v>15</v>
      </c>
      <c r="G24" s="31" t="s">
        <v>16</v>
      </c>
      <c r="H24" s="31" t="s">
        <v>17</v>
      </c>
      <c r="I24" s="31" t="s">
        <v>18</v>
      </c>
      <c r="J24" s="31" t="s">
        <v>15</v>
      </c>
      <c r="K24" s="31" t="s">
        <v>16</v>
      </c>
      <c r="L24" s="31" t="s">
        <v>17</v>
      </c>
      <c r="M24" s="31" t="s">
        <v>18</v>
      </c>
      <c r="N24" s="31" t="s">
        <v>15</v>
      </c>
      <c r="O24" s="31" t="s">
        <v>16</v>
      </c>
      <c r="P24" s="31" t="s">
        <v>17</v>
      </c>
      <c r="Q24" s="31" t="s">
        <v>18</v>
      </c>
      <c r="R24" s="31" t="s">
        <v>15</v>
      </c>
      <c r="S24" s="31" t="s">
        <v>16</v>
      </c>
      <c r="T24" s="31" t="s">
        <v>17</v>
      </c>
      <c r="U24" s="31" t="s">
        <v>18</v>
      </c>
      <c r="V24" s="31" t="s">
        <v>15</v>
      </c>
      <c r="W24" s="31" t="s">
        <v>16</v>
      </c>
      <c r="X24" s="31" t="s">
        <v>17</v>
      </c>
      <c r="Y24" s="31" t="s">
        <v>18</v>
      </c>
      <c r="Z24" s="31" t="s">
        <v>15</v>
      </c>
      <c r="AA24" s="31" t="s">
        <v>16</v>
      </c>
      <c r="AB24" s="31" t="s">
        <v>17</v>
      </c>
      <c r="AC24" s="31" t="s">
        <v>18</v>
      </c>
      <c r="AD24" s="31" t="s">
        <v>18</v>
      </c>
    </row>
    <row r="25" spans="1:67" x14ac:dyDescent="0.35">
      <c r="A25" s="30" t="s">
        <v>306</v>
      </c>
      <c r="B25" s="19">
        <v>0.25</v>
      </c>
      <c r="C25" s="19">
        <v>0.63122171945701355</v>
      </c>
      <c r="D25" s="19">
        <v>0.63162970106075222</v>
      </c>
      <c r="E25" s="19">
        <v>0.66100094428706324</v>
      </c>
      <c r="F25" s="19">
        <v>0.57544757033248084</v>
      </c>
      <c r="G25" s="19">
        <v>0.56687898089171973</v>
      </c>
      <c r="H25" s="19">
        <v>0.55289898386132696</v>
      </c>
      <c r="I25" s="19">
        <v>0.58167016806722693</v>
      </c>
      <c r="J25" s="19">
        <v>1</v>
      </c>
      <c r="K25" s="19">
        <v>0</v>
      </c>
      <c r="L25" s="19">
        <v>1</v>
      </c>
      <c r="M25" s="19">
        <v>0.33333333333333331</v>
      </c>
      <c r="N25" s="19">
        <v>0.51909892262487756</v>
      </c>
      <c r="O25" s="19">
        <v>0.52618657937806879</v>
      </c>
      <c r="P25" s="19">
        <v>0.5313626532083634</v>
      </c>
      <c r="Q25" s="19">
        <v>0.57216940363007773</v>
      </c>
      <c r="R25" s="19">
        <v>0.59585492227979275</v>
      </c>
      <c r="S25" s="19">
        <v>0.58515283842794763</v>
      </c>
      <c r="T25" s="19">
        <v>0.54</v>
      </c>
      <c r="U25" s="19">
        <v>0.61728395061728392</v>
      </c>
      <c r="V25" s="19">
        <v>0.62056737588652477</v>
      </c>
      <c r="W25" s="19">
        <v>0.53776435045317217</v>
      </c>
      <c r="X25" s="19">
        <v>0.54065934065934063</v>
      </c>
      <c r="Y25" s="19">
        <v>0.58241758241758246</v>
      </c>
      <c r="Z25" s="19">
        <v>0.69230769230769229</v>
      </c>
      <c r="AA25" s="19">
        <v>0.6428571428571429</v>
      </c>
      <c r="AB25" s="19">
        <v>0.46</v>
      </c>
      <c r="AC25" s="19">
        <v>0.45454545454545453</v>
      </c>
      <c r="AD25" s="15">
        <v>1</v>
      </c>
    </row>
    <row r="26" spans="1:67" x14ac:dyDescent="0.35">
      <c r="A26" s="30" t="s">
        <v>307</v>
      </c>
      <c r="B26" s="19">
        <v>0.75</v>
      </c>
      <c r="C26" s="19">
        <v>0.36877828054298645</v>
      </c>
      <c r="D26" s="19">
        <v>0.36837029893924783</v>
      </c>
      <c r="E26" s="19">
        <v>0.33899905571293676</v>
      </c>
      <c r="F26" s="19">
        <v>0.42455242966751916</v>
      </c>
      <c r="G26" s="19">
        <v>0.43312101910828027</v>
      </c>
      <c r="H26" s="19">
        <v>0.44710101613867304</v>
      </c>
      <c r="I26" s="19">
        <v>0.41832983193277312</v>
      </c>
      <c r="J26" s="19">
        <v>0</v>
      </c>
      <c r="K26" s="19">
        <v>1</v>
      </c>
      <c r="L26" s="19">
        <v>0</v>
      </c>
      <c r="M26" s="19">
        <v>0.66666666666666663</v>
      </c>
      <c r="N26" s="19">
        <v>0.48090107737512244</v>
      </c>
      <c r="O26" s="19">
        <v>0.47381342062193127</v>
      </c>
      <c r="P26" s="19">
        <v>0.46791636625811101</v>
      </c>
      <c r="Q26" s="19">
        <v>0.42783059636992221</v>
      </c>
      <c r="R26" s="19">
        <v>0.40414507772020725</v>
      </c>
      <c r="S26" s="19">
        <v>0.41484716157205243</v>
      </c>
      <c r="T26" s="19">
        <v>0.46</v>
      </c>
      <c r="U26" s="19">
        <v>0.38271604938271603</v>
      </c>
      <c r="V26" s="19">
        <v>0.37943262411347517</v>
      </c>
      <c r="W26" s="19">
        <v>0.46223564954682778</v>
      </c>
      <c r="X26" s="19">
        <v>0.45934065934065932</v>
      </c>
      <c r="Y26" s="19">
        <v>0.4175824175824176</v>
      </c>
      <c r="Z26" s="19">
        <v>0.30769230769230771</v>
      </c>
      <c r="AA26" s="19">
        <v>0.35714285714285715</v>
      </c>
      <c r="AB26" s="19">
        <v>0.54</v>
      </c>
      <c r="AC26" s="19">
        <v>0.54545454545454541</v>
      </c>
      <c r="AD26" s="15">
        <v>0</v>
      </c>
    </row>
    <row r="27" spans="1:67" x14ac:dyDescent="0.35">
      <c r="A27" s="30" t="s">
        <v>308</v>
      </c>
      <c r="B27" s="19">
        <v>0</v>
      </c>
      <c r="C27" s="19">
        <v>0</v>
      </c>
      <c r="D27" s="19">
        <v>0</v>
      </c>
      <c r="E27" s="19"/>
      <c r="F27" s="19">
        <v>0</v>
      </c>
      <c r="G27" s="19">
        <v>0</v>
      </c>
      <c r="H27" s="19">
        <v>0</v>
      </c>
      <c r="I27" s="19"/>
      <c r="J27" s="19">
        <v>0</v>
      </c>
      <c r="K27" s="19">
        <v>0</v>
      </c>
      <c r="L27" s="19">
        <v>0</v>
      </c>
      <c r="M27" s="19"/>
      <c r="N27" s="19">
        <v>0</v>
      </c>
      <c r="O27" s="19">
        <v>0</v>
      </c>
      <c r="P27" s="19">
        <v>7.2098053352559477E-4</v>
      </c>
      <c r="Q27" s="19"/>
      <c r="R27" s="19">
        <v>0</v>
      </c>
      <c r="S27" s="19">
        <v>0</v>
      </c>
      <c r="T27" s="19">
        <v>0</v>
      </c>
      <c r="U27" s="19"/>
      <c r="V27" s="19">
        <v>0</v>
      </c>
      <c r="W27" s="19">
        <v>0</v>
      </c>
      <c r="X27" s="19">
        <v>0</v>
      </c>
      <c r="Y27" s="19"/>
      <c r="Z27" s="19">
        <v>0</v>
      </c>
      <c r="AA27" s="19">
        <v>0</v>
      </c>
      <c r="AB27" s="19">
        <v>0</v>
      </c>
      <c r="AC27" s="8"/>
      <c r="AD27" s="8"/>
    </row>
  </sheetData>
  <mergeCells count="27">
    <mergeCell ref="BH15:BO15"/>
    <mergeCell ref="B1:E1"/>
    <mergeCell ref="F1:I1"/>
    <mergeCell ref="J1:M1"/>
    <mergeCell ref="N1:Q1"/>
    <mergeCell ref="A23:A24"/>
    <mergeCell ref="R15:Y15"/>
    <mergeCell ref="Z15:AG15"/>
    <mergeCell ref="AE1:AE2"/>
    <mergeCell ref="AF1:AF2"/>
    <mergeCell ref="AG1:AG2"/>
    <mergeCell ref="AH1:AH2"/>
    <mergeCell ref="AH15:AO15"/>
    <mergeCell ref="AP15:AW15"/>
    <mergeCell ref="AX15:BE15"/>
    <mergeCell ref="B23:E23"/>
    <mergeCell ref="F23:I23"/>
    <mergeCell ref="J23:M23"/>
    <mergeCell ref="N23:Q23"/>
    <mergeCell ref="R23:U23"/>
    <mergeCell ref="V23:Y23"/>
    <mergeCell ref="Z23:AC23"/>
    <mergeCell ref="R1:U1"/>
    <mergeCell ref="V1:Y1"/>
    <mergeCell ref="Z1:AC1"/>
    <mergeCell ref="B15:I15"/>
    <mergeCell ref="J15:Q15"/>
  </mergeCells>
  <conditionalFormatting sqref="A3:AH13">
    <cfRule type="dataBar" priority="51">
      <dataBar>
        <cfvo type="min"/>
        <cfvo type="max"/>
        <color rgb="FF63C384"/>
      </dataBar>
      <extLst>
        <ext xmlns:x14="http://schemas.microsoft.com/office/spreadsheetml/2009/9/main" uri="{B025F937-C7B1-47D3-B67F-A62EFF666E3E}">
          <x14:id>{D7A3B869-B2F1-4E6F-812F-8AB33872CD48}</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D7A3B869-B2F1-4E6F-812F-8AB33872CD48}">
            <x14:dataBar minLength="0" maxLength="100" border="1" negativeBarBorderColorSameAsPositive="0">
              <x14:cfvo type="autoMin"/>
              <x14:cfvo type="autoMax"/>
              <x14:borderColor rgb="FF63C384"/>
              <x14:negativeFillColor rgb="FFFF0000"/>
              <x14:negativeBorderColor rgb="FFFF0000"/>
              <x14:axisColor rgb="FF000000"/>
            </x14:dataBar>
          </x14:cfRule>
          <xm:sqref>A3:AH13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410FB60A3CDD42934AD40983EC41B3" ma:contentTypeVersion="6" ma:contentTypeDescription="Create a new document." ma:contentTypeScope="" ma:versionID="e709a88ec483a69c5b03bd4ed778549b">
  <xsd:schema xmlns:xsd="http://www.w3.org/2001/XMLSchema" xmlns:xs="http://www.w3.org/2001/XMLSchema" xmlns:p="http://schemas.microsoft.com/office/2006/metadata/properties" xmlns:ns2="dbde041d-66af-45ae-9da2-eda6c52a91e2" targetNamespace="http://schemas.microsoft.com/office/2006/metadata/properties" ma:root="true" ma:fieldsID="94bb716327466fca512039b7a0d0edef" ns2:_="">
    <xsd:import namespace="dbde041d-66af-45ae-9da2-eda6c52a91e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de041d-66af-45ae-9da2-eda6c52a91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494BBE-1BE6-4948-88C3-1A80F66D30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de041d-66af-45ae-9da2-eda6c52a9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943D3A-DD5F-4A7A-9D80-52FEF6FE52A3}">
  <ds:schemaRefs>
    <ds:schemaRef ds:uri="http://schemas.microsoft.com/sharepoint/v3/contenttype/forms"/>
  </ds:schemaRefs>
</ds:datastoreItem>
</file>

<file path=customXml/itemProps3.xml><?xml version="1.0" encoding="utf-8"?>
<ds:datastoreItem xmlns:ds="http://schemas.openxmlformats.org/officeDocument/2006/customXml" ds:itemID="{2E21A008-036B-45F7-9CEF-0903AD8D698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Analysis</vt:lpstr>
      <vt:lpstr>Student Enrollment Patterns</vt:lpstr>
      <vt:lpstr>Tuition Status</vt:lpstr>
      <vt:lpstr>Special Pops</vt:lpstr>
      <vt:lpstr>Market HS Pen</vt:lpstr>
      <vt:lpstr>Demographics</vt:lpstr>
    </vt:vector>
  </TitlesOfParts>
  <Manager/>
  <Company>Alamo Colleges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Solar, Brandi</dc:creator>
  <cp:keywords/>
  <dc:description/>
  <cp:lastModifiedBy>Solar, Brandi</cp:lastModifiedBy>
  <cp:revision/>
  <dcterms:created xsi:type="dcterms:W3CDTF">2019-10-17T19:31:07Z</dcterms:created>
  <dcterms:modified xsi:type="dcterms:W3CDTF">2021-10-25T21:08:28Z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288 288 3200 1800</vt:lpwstr>
  </property>
  <property fmtid="{D5CDD505-2E9C-101B-9397-08002B2CF9AE}" pid="3" name="ContentTypeId">
    <vt:lpwstr>0x010100AC410FB60A3CDD42934AD40983EC41B3</vt:lpwstr>
  </property>
</Properties>
</file>